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7" firstSheet="3" activeTab="9"/>
  </bookViews>
  <sheets>
    <sheet name="ФОТ 111" sheetId="1" r:id="rId1"/>
    <sheet name="Иные выплаты (112)" sheetId="2" r:id="rId2"/>
    <sheet name="Иные выплаты (113)" sheetId="3" r:id="rId3"/>
    <sheet name="ФОТ (119)" sheetId="4" r:id="rId4"/>
    <sheet name="СОЦ (320)" sheetId="5" r:id="rId5"/>
    <sheet name="Зем. и имущ. налоги (851)" sheetId="6" r:id="rId6"/>
    <sheet name="Прочие налоги (852)" sheetId="7" r:id="rId7"/>
    <sheet name="Прочие расходы (853)" sheetId="8" r:id="rId8"/>
    <sheet name="Судебные акты (831)" sheetId="9" r:id="rId9"/>
    <sheet name="Закупки (241,242,243,244)" sheetId="10" r:id="rId10"/>
    <sheet name="Прочие (610)" sheetId="11" r:id="rId11"/>
    <sheet name="ВЗ_Р ОСП(610)" sheetId="12" r:id="rId12"/>
  </sheets>
  <definedNames>
    <definedName name="_xlnm.Print_Area" localSheetId="9">'Закупки (241,242,243,244)'!$A$1:$BA$273</definedName>
    <definedName name="_xlnm.Print_Area" localSheetId="5">'Зем. и имущ. налоги (851)'!$A$1:$BA$125</definedName>
    <definedName name="_xlnm.Print_Area" localSheetId="1">'Иные выплаты (112)'!$A$1:$AZ$108</definedName>
    <definedName name="_xlnm.Print_Area" localSheetId="2">'Иные выплаты (113)'!$A$1:$AZ$54</definedName>
    <definedName name="_xlnm.Print_Area" localSheetId="10">'Прочие (610)'!$A$1:$BA$41</definedName>
    <definedName name="_xlnm.Print_Area" localSheetId="6">'Прочие налоги (852)'!$A$1:$BA$52</definedName>
    <definedName name="_xlnm.Print_Area" localSheetId="7">'Прочие расходы (853)'!$A$1:$BA$61</definedName>
    <definedName name="_xlnm.Print_Area" localSheetId="4">'СОЦ (320)'!$A$1:$AZ$53</definedName>
    <definedName name="_xlnm.Print_Area" localSheetId="8">'Судебные акты (831)'!$A$1:$BA$60</definedName>
    <definedName name="_xlnm.Print_Area" localSheetId="3">'ФОТ (119)'!$A$1:$AZ$70</definedName>
    <definedName name="_xlnm.Print_Area" localSheetId="0">'ФОТ 111'!$A$1:$AZ$187</definedName>
  </definedNames>
  <calcPr fullCalcOnLoad="1"/>
</workbook>
</file>

<file path=xl/sharedStrings.xml><?xml version="1.0" encoding="utf-8"?>
<sst xmlns="http://schemas.openxmlformats.org/spreadsheetml/2006/main" count="2328" uniqueCount="706">
  <si>
    <t xml:space="preserve"> При обосновании (расчетах) плановых показателей по оплате транспортных услуг в графе А указывается количество услуг перевозки, в графе В - цена услуги перевозки, руб.; С - стоимость услуг перевозки (гр. А х гр. В), руб., графа D - не заполняется</t>
  </si>
  <si>
    <t xml:space="preserve"> При обосновании (расчетах) плановых показателей по оплате коммунальных услуг в графе А указывается объем потребления ресурсов, в графе В - тариф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руб., С - уровень индексации, %,  в графе D - стоимость коммунальных услуг (гр. А х гр. В х гр. С), руб.</t>
  </si>
  <si>
    <t>Прочие  товары</t>
  </si>
  <si>
    <t>1106</t>
  </si>
  <si>
    <t>прочие товары</t>
  </si>
  <si>
    <t xml:space="preserve"> При обосновании (расчетах) плановых показателей на оплату аренды имущества, в том числе объектов недвижимого имущества, в графе А указывается размер арендуемой площади (количества арендуемого оборудования, иного имущества), кв. м (шт.); в графе В - ставка арендной платы, руб.; С - стоимость аренды с учетом НДС, руб.; графа D - не заполняется</t>
  </si>
  <si>
    <t xml:space="preserve"> При обосновании (расчетах) плановых показателей на содержание имущества в графе А указывается объема ремонтных работ (услуг); в графе В - сметная стоимость ремонтных работ (услуг), руб.; С - стоимость работ (услуг), руб; графа D - не заполняется</t>
  </si>
  <si>
    <t xml:space="preserve"> При обосновании (расчетах) плановых показателей на обязательное страхование, в том числе на обязательное страхование гражданской ответственности владельцев транспортных средств, страховой премии (страховых взносов) в графе А уеазывается количество застрахованных работников, застрахованного имущества; в графе В - базовая ставка страховых тарифов; в графе С - поправочный коэффициент к базовой ставке страхового тарифа, определяемый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страхования; в графе D - стоимость услуг обязательного страхования, в том числе обязательного страхования гражданской ответственности владельцев транспортных средств, размер страховой премии (страховых взносов), руб.</t>
  </si>
  <si>
    <t>При обосновании (расчетах) плановых показателей выплат, направленных на повышение квалификации (профессиональную переподготовку) в графе А указывается количество работников, направляемых на повышение квалификации, чел.; в графе В - цена обучения одного работника по каждому виду дополнительного профессионального образования, руб.; графы С и D - не заполняются.</t>
  </si>
  <si>
    <t xml:space="preserve"> При обосновании (расчетах) плановых показателей на оплату медицинских осмотров, информационных услуг, консультационных услуг, экспертных услуг, типографских работ, научно-исследовательских работ в графе А указывается количество медицинских осмотров, информационных услуг, консультационных услуг, экспертных услуг, типографских работ, научно-исследовательских работ; в графе В - стоимость  медицинских осмотров, информационных услуг, консультационных услуг, экспертных услуг, типографских работ, научно-исследовательских работ в графе А указывается количество медицинских осмотров, информационных услуг, консультационных услуг, экспертных услуг, типографских работ, научно-исследовательских работ, руб.; графы С и D - не заполняются.</t>
  </si>
  <si>
    <t>сентября</t>
  </si>
  <si>
    <t xml:space="preserve"> При обосновании (расчетах) плановых показателей на приобретение основных средств (в том числе, оборудования, транспортных средств, мебели, инвентаря, бытовых приборов) в графе А указывается количество основных средств, в графе В - средняя стоимость основного средства, руб.; в графе С - стоимость основных средств (гр. А х гр. С), руб; графа D - не заполняется.</t>
  </si>
  <si>
    <t xml:space="preserve"> При обосновании (расчетах) плановых показателей на приобретение материальных запасов в графе А указываются потребности в продуктах питания, лекарственных средствах, горюче-смазочных и строительных материалах, мягком инвентаре и специальной одежде, и обуви, запасных частях к оборудованию и транспортным средствам, хозяйственных товарах и канцелярских принадлежностя; в графе В - средняя стоимость продуктов питания, лекарственных средств, горюче-смазочных и строительных материалов, мягкого инвентаря и специальной одежды, и обуви, запасных частей к оборудованию и транспортным средствам, хозяйственных товаров и канцелярских принадлежностей, руб.; в графе С - сумма (гр. А х гр. В), руб.; графа D - не заполняется.</t>
  </si>
  <si>
    <t>Обоснования (расчеты) плановых показателей на закупку товаров, работ, услуг 
на 2020 год и на плановый период 2021 и 2022 годов</t>
  </si>
  <si>
    <t>1. Объем расходов на закупку товаров, работ, услуг</t>
  </si>
  <si>
    <t>объем обязательств, подлежащих исполнению за пределами планового периода</t>
  </si>
  <si>
    <t>Задолженность перед контрагентами (дебиторская задолженность) на начало года</t>
  </si>
  <si>
    <t>Полученные предварительные платежи (авансы) по контрактам (договорам) (кредиторская задолженность) на начало года</t>
  </si>
  <si>
    <t>Расходы на закупку товаров, работ, услуг для обеспечения нужд учреждения</t>
  </si>
  <si>
    <t>Задолженность перед контрагентами (дебиторская задолженность) на конец года</t>
  </si>
  <si>
    <t>Полученные предварительные платежи (авансы) по контрактам (договорам) (кредиторская задолженность) на конец года</t>
  </si>
  <si>
    <t>Выплаты в связи с закупками товаров, работ,услуг (с. 0300 + с.0100 - с.0200 - с. 0400 + с. 0500)</t>
  </si>
  <si>
    <t>2. Расчет расходов на закупку товаров, работ и услуг</t>
  </si>
  <si>
    <t>Наименование 
объекта закупки</t>
  </si>
  <si>
    <t>Товары, работы и услуги по ОКПД</t>
  </si>
  <si>
    <t>Код по КОСГУ</t>
  </si>
  <si>
    <t>Год (планируемый год) размещения закупки</t>
  </si>
  <si>
    <t>код (класс, подкласс, группа)</t>
  </si>
  <si>
    <t xml:space="preserve"> наименование</t>
  </si>
  <si>
    <t>на  2022 год
(на второй год 
планового периода)</t>
  </si>
  <si>
    <t>объем  обязательств, подлежащих 
исполнению за пределами 
планового периода</t>
  </si>
  <si>
    <t>1</t>
  </si>
  <si>
    <t>7</t>
  </si>
  <si>
    <t>8</t>
  </si>
  <si>
    <t>9</t>
  </si>
  <si>
    <t>10</t>
  </si>
  <si>
    <t>221</t>
  </si>
  <si>
    <t>2020-2022</t>
  </si>
  <si>
    <t>Услуги сети Интернет</t>
  </si>
  <si>
    <t>61.10.</t>
  </si>
  <si>
    <t>Услуги телекоммуникационные проводные</t>
  </si>
  <si>
    <t>Услуги по предоставлению местных соединений</t>
  </si>
  <si>
    <t>0103</t>
  </si>
  <si>
    <t>Итого по коду КОСГУ</t>
  </si>
  <si>
    <t>9001</t>
  </si>
  <si>
    <t xml:space="preserve">Тепловая энергия </t>
  </si>
  <si>
    <t>35.30.</t>
  </si>
  <si>
    <t>Услуги по снабжению паром и кондиционированию воздуха</t>
  </si>
  <si>
    <t>223</t>
  </si>
  <si>
    <t>0201</t>
  </si>
  <si>
    <t>0202</t>
  </si>
  <si>
    <t>Электроэнергия</t>
  </si>
  <si>
    <t>35.14.</t>
  </si>
  <si>
    <t>Услуги по торговле электроэнергией</t>
  </si>
  <si>
    <t>0203</t>
  </si>
  <si>
    <t>Водоснабжение</t>
  </si>
  <si>
    <t>36.00.</t>
  </si>
  <si>
    <t>Вода природная; услуги по очистке воды и водоснабжению</t>
  </si>
  <si>
    <t>0204</t>
  </si>
  <si>
    <t>Водоотведение</t>
  </si>
  <si>
    <t>37.00.</t>
  </si>
  <si>
    <t>Услуги по водоотведению; шлам сточных вод</t>
  </si>
  <si>
    <t>0205</t>
  </si>
  <si>
    <t>Обращение с ТКО</t>
  </si>
  <si>
    <t>38.11.</t>
  </si>
  <si>
    <t>Отходы неопасные; услуги по сбору неопасных отходов</t>
  </si>
  <si>
    <t>0206</t>
  </si>
  <si>
    <t>9002</t>
  </si>
  <si>
    <t>Аренда помещения</t>
  </si>
  <si>
    <t>68.20.</t>
  </si>
  <si>
    <t>Услуги по сдаче в аренду (внаем) собственного или арендованного недвижимого имущества</t>
  </si>
  <si>
    <t>224</t>
  </si>
  <si>
    <t>0301</t>
  </si>
  <si>
    <t>9003</t>
  </si>
  <si>
    <t>Ремонт и обслуживание автобусов</t>
  </si>
  <si>
    <t>45.20.</t>
  </si>
  <si>
    <t>Услуги по техническому обслуживанию и ремонту автотранспортных средств</t>
  </si>
  <si>
    <t>225</t>
  </si>
  <si>
    <t>0401</t>
  </si>
  <si>
    <t>Услуги по уборке помещений и территорий</t>
  </si>
  <si>
    <t>81.21.</t>
  </si>
  <si>
    <t>Услуги по общей уборке зданий</t>
  </si>
  <si>
    <t>0402</t>
  </si>
  <si>
    <t>Промывка отопительной системы</t>
  </si>
  <si>
    <t>43.22.</t>
  </si>
  <si>
    <t>Работы по монтажу систем водопровода, канализации, отопления и кондиционирования воздуха</t>
  </si>
  <si>
    <t>0403</t>
  </si>
  <si>
    <t>Гидравлические испытания системы отопления</t>
  </si>
  <si>
    <t>0404</t>
  </si>
  <si>
    <t>Замер изоляции</t>
  </si>
  <si>
    <t>71.20.</t>
  </si>
  <si>
    <t>Услуги в области технических испытаний, исследований, анализа и сертификации</t>
  </si>
  <si>
    <t>0405</t>
  </si>
  <si>
    <t>Заправка картриджей</t>
  </si>
  <si>
    <t>95.11.</t>
  </si>
  <si>
    <t>Услуги по ремонту компьютеров и периферийного оборудования</t>
  </si>
  <si>
    <t>0406</t>
  </si>
  <si>
    <t>Обслуживание инженерных сетей</t>
  </si>
  <si>
    <t>33.12.</t>
  </si>
  <si>
    <t>Услуги по ремонту оборудования</t>
  </si>
  <si>
    <t>0407</t>
  </si>
  <si>
    <t>Обслуживание электрических сетей</t>
  </si>
  <si>
    <t>33.14.</t>
  </si>
  <si>
    <t>Услуги по ремонту электрического оборудования</t>
  </si>
  <si>
    <t>0408</t>
  </si>
  <si>
    <t>Обслуживание вентиляционной системы</t>
  </si>
  <si>
    <t>0409</t>
  </si>
  <si>
    <t>Обслуживание приборов учета</t>
  </si>
  <si>
    <t>Абонентская плата ЦАСПИ</t>
  </si>
  <si>
    <t>43.29.</t>
  </si>
  <si>
    <t>Работы строительно-монтажные прочие</t>
  </si>
  <si>
    <t>Дератизация</t>
  </si>
  <si>
    <t>81.29.</t>
  </si>
  <si>
    <t>Услуги по чистке и уборке прочие</t>
  </si>
  <si>
    <t>0412</t>
  </si>
  <si>
    <t>Техническое обслуживание огнетушителей</t>
  </si>
  <si>
    <t>0413</t>
  </si>
  <si>
    <t>Обслуживание пожарной сигнализации</t>
  </si>
  <si>
    <t>80.20.</t>
  </si>
  <si>
    <t>Услуги систем обеспечения безопасности</t>
  </si>
  <si>
    <t>0414</t>
  </si>
  <si>
    <t>Замена полового покрытия в кабинетах химии,биологии и физике,средства депутата Густова  В.А.</t>
  </si>
  <si>
    <t xml:space="preserve">Замена  полового покрытия </t>
  </si>
  <si>
    <t>0415</t>
  </si>
  <si>
    <t>0416</t>
  </si>
  <si>
    <t>Ремонтные работы  в образовательных организациях</t>
  </si>
  <si>
    <t>Ремонтные работы</t>
  </si>
  <si>
    <t>0417</t>
  </si>
  <si>
    <t>Текущий и капитальный  ремонт</t>
  </si>
  <si>
    <t>0418</t>
  </si>
  <si>
    <t>9004</t>
  </si>
  <si>
    <t>Мед. осведетельствование водителей</t>
  </si>
  <si>
    <t>86.90.</t>
  </si>
  <si>
    <t>Услуги в области медицины прочие</t>
  </si>
  <si>
    <t>226</t>
  </si>
  <si>
    <t>0501</t>
  </si>
  <si>
    <t>Оздоровления  детей</t>
  </si>
  <si>
    <t>Услуги по обеспечению питанием прочие</t>
  </si>
  <si>
    <t>0502</t>
  </si>
  <si>
    <t>Организация горячего питания</t>
  </si>
  <si>
    <t>56.29.</t>
  </si>
  <si>
    <t>0503</t>
  </si>
  <si>
    <t>Противопожарные мероприятия</t>
  </si>
  <si>
    <t>0504</t>
  </si>
  <si>
    <t>Иследование определение антигенов</t>
  </si>
  <si>
    <t>0505</t>
  </si>
  <si>
    <t>Сопровождение компьютерных систем</t>
  </si>
  <si>
    <t>62.03.</t>
  </si>
  <si>
    <t>Услуги по управлению компьютерным оборудованием</t>
  </si>
  <si>
    <t>0506</t>
  </si>
  <si>
    <t>Утилизация люминированных ламп</t>
  </si>
  <si>
    <t>Услуги прочие</t>
  </si>
  <si>
    <t>0507</t>
  </si>
  <si>
    <t>Обучение сотрудников</t>
  </si>
  <si>
    <t>85.42.</t>
  </si>
  <si>
    <t>Услуги по дополнительному профессиональному образованию</t>
  </si>
  <si>
    <t>0508</t>
  </si>
  <si>
    <t xml:space="preserve"> Абонентское обслуживание системы ГЛОНАСС</t>
  </si>
  <si>
    <t>33.13.</t>
  </si>
  <si>
    <t>Услуги по ремонту электронного и оптического оборудования</t>
  </si>
  <si>
    <t>0509</t>
  </si>
  <si>
    <t>Ежегодный медицинский осмотр</t>
  </si>
  <si>
    <t>9005</t>
  </si>
  <si>
    <t>Страхование автобусов</t>
  </si>
  <si>
    <t>65.12.</t>
  </si>
  <si>
    <t>Услуги по страхованию, кроме страхования жизни</t>
  </si>
  <si>
    <t>227</t>
  </si>
  <si>
    <t>0601</t>
  </si>
  <si>
    <t>9006</t>
  </si>
  <si>
    <t>310</t>
  </si>
  <si>
    <t>0702</t>
  </si>
  <si>
    <t>Приобретение огнетушителей</t>
  </si>
  <si>
    <t>28.29.</t>
  </si>
  <si>
    <t>Огнетушители</t>
  </si>
  <si>
    <t>Компьютерная техника</t>
  </si>
  <si>
    <t>26.20.</t>
  </si>
  <si>
    <t>Компьютеры и периферийное оборудование</t>
  </si>
  <si>
    <t>0907</t>
  </si>
  <si>
    <t>Медикаменты</t>
  </si>
  <si>
    <t>47.73.</t>
  </si>
  <si>
    <t>Услуги по розничной торговле лекарственными средствами в специализированных магазинах</t>
  </si>
  <si>
    <t>341</t>
  </si>
  <si>
    <t>0801</t>
  </si>
  <si>
    <t>9008</t>
  </si>
  <si>
    <t>ГСМ</t>
  </si>
  <si>
    <t>19.20.</t>
  </si>
  <si>
    <t>Нефтепродукты</t>
  </si>
  <si>
    <t>343</t>
  </si>
  <si>
    <t>0901</t>
  </si>
  <si>
    <t>9009</t>
  </si>
  <si>
    <t>Строительный материалы</t>
  </si>
  <si>
    <t>47.52.</t>
  </si>
  <si>
    <t>Услуги по розничной торговле скобяными изделиями, лакокрасочными материалами и материалами для остекления в специализированных магазинах</t>
  </si>
  <si>
    <t>344</t>
  </si>
  <si>
    <t>1001</t>
  </si>
  <si>
    <t>9010</t>
  </si>
  <si>
    <t>Запчасти для автобуса</t>
  </si>
  <si>
    <t>29.32.</t>
  </si>
  <si>
    <t>Комплектующие и принадлежности для автотранспортных средств прочие</t>
  </si>
  <si>
    <t>346</t>
  </si>
  <si>
    <t>1101</t>
  </si>
  <si>
    <t>Канцелярские товары</t>
  </si>
  <si>
    <t>47.62.</t>
  </si>
  <si>
    <t>Услуги по розничной торговле газетами и канцелярскими товарами в специализированных магазинах</t>
  </si>
  <si>
    <t>1102</t>
  </si>
  <si>
    <t>Стенды по безопасности дорожного движения</t>
  </si>
  <si>
    <t>27.40.</t>
  </si>
  <si>
    <t>1103</t>
  </si>
  <si>
    <t>Наглядные пособия</t>
  </si>
  <si>
    <t>32.99.</t>
  </si>
  <si>
    <t>Изделия готовые прочие, не включенные в другие группировки</t>
  </si>
  <si>
    <t>1104</t>
  </si>
  <si>
    <t>Электрические товары</t>
  </si>
  <si>
    <t>Оборудование электрическое осветительное</t>
  </si>
  <si>
    <t>1105</t>
  </si>
  <si>
    <t>9011</t>
  </si>
  <si>
    <t>Аттестаты</t>
  </si>
  <si>
    <t>17.23.</t>
  </si>
  <si>
    <t>Принадлежности канцелярские бумажные</t>
  </si>
  <si>
    <t>349</t>
  </si>
  <si>
    <t>1201</t>
  </si>
  <si>
    <t>9012</t>
  </si>
  <si>
    <t>за счет субсидий, предоставленных из бюджетов бюджетной системы Российской Федерации, из них:</t>
  </si>
  <si>
    <t xml:space="preserve">за счет субсидий, предоставленных на финансовое обеспечение 
выполнения муниципального задания </t>
  </si>
  <si>
    <t>целевая субсидия</t>
  </si>
  <si>
    <t xml:space="preserve">в соответствии с Федеральным законом № 44-ФЗ </t>
  </si>
  <si>
    <t xml:space="preserve">в соответствии с Федеральным законом № 223-ФЗ </t>
  </si>
  <si>
    <t xml:space="preserve">закупки, заключенные без учета требований Федеральных законов № 44-ФЗ и № 223-ФЗ </t>
  </si>
  <si>
    <t>объем обязательств, подлежащих 
исполнению за пределами планового периода</t>
  </si>
  <si>
    <t>Объем расходных обязательств, подлежащих 
исполнению за пределами планового периода</t>
  </si>
  <si>
    <t>9007</t>
  </si>
  <si>
    <t>за счет иных средств</t>
  </si>
  <si>
    <t>в соответствии с Федеральным законом № 223-ФЗ</t>
  </si>
  <si>
    <t xml:space="preserve">закупки, заключенные без учета требований 
Федеральных законов № 44-ФЗ и № 223-ФЗ </t>
  </si>
  <si>
    <t>3. Справочно: детализированный расчет расходов на закупку товаров, работ, услуг  по кодам классификации операций сектора государственного управления</t>
  </si>
  <si>
    <t>Наименование товара, работы, услуги</t>
  </si>
  <si>
    <t>ОКПД</t>
  </si>
  <si>
    <t>Единица измерения</t>
  </si>
  <si>
    <t>Количество</t>
  </si>
  <si>
    <t>Цена за единицу</t>
  </si>
  <si>
    <t>Уровень индексации, %</t>
  </si>
  <si>
    <t>Стоимость работ (услуг)</t>
  </si>
  <si>
    <t>руб.</t>
  </si>
  <si>
    <t>61.10.49.000</t>
  </si>
  <si>
    <t>61.10.11.120</t>
  </si>
  <si>
    <t>35.30.11.120</t>
  </si>
  <si>
    <t>Гкал</t>
  </si>
  <si>
    <t>Тепловая энергия</t>
  </si>
  <si>
    <t>35.14.10.100</t>
  </si>
  <si>
    <t>кВт.ч</t>
  </si>
  <si>
    <t>36.00.20.110</t>
  </si>
  <si>
    <t>м.куб.</t>
  </si>
  <si>
    <t>37.00.11.110</t>
  </si>
  <si>
    <t>38.11.21.000</t>
  </si>
  <si>
    <t>68.20.12.000</t>
  </si>
  <si>
    <t>45.20.21.000</t>
  </si>
  <si>
    <t>81.21.10.000</t>
  </si>
  <si>
    <t>43.22.12.120</t>
  </si>
  <si>
    <t>71.20.13.000</t>
  </si>
  <si>
    <t>95.11.10.130</t>
  </si>
  <si>
    <t>33.12.19.000</t>
  </si>
  <si>
    <t>33.14.19.000</t>
  </si>
  <si>
    <t>33.12.18.000</t>
  </si>
  <si>
    <t>43.29.11.140</t>
  </si>
  <si>
    <t>81.29.11.000</t>
  </si>
  <si>
    <t>80.20.10.000</t>
  </si>
  <si>
    <t>Огнезащитная обработка</t>
  </si>
  <si>
    <t>0419</t>
  </si>
  <si>
    <t>86.90.19.000</t>
  </si>
  <si>
    <t>56.29.20.120</t>
  </si>
  <si>
    <t>Оздоровления детей</t>
  </si>
  <si>
    <t>62.03.12.130</t>
  </si>
  <si>
    <t>33.13.000</t>
  </si>
  <si>
    <t>85.42.19.000</t>
  </si>
  <si>
    <t>Ежегодный медсомотр</t>
  </si>
  <si>
    <t>65.12.21.000</t>
  </si>
  <si>
    <t>29.10.30.113</t>
  </si>
  <si>
    <t>приобретение огнетушителей</t>
  </si>
  <si>
    <t>28.29.22.110</t>
  </si>
  <si>
    <t>26.20.11.110</t>
  </si>
  <si>
    <t>47.73.10.000</t>
  </si>
  <si>
    <t>19.20.21.100</t>
  </si>
  <si>
    <t>47.52.79.000</t>
  </si>
  <si>
    <t>29.32.30.390</t>
  </si>
  <si>
    <t>47.62.20.000</t>
  </si>
  <si>
    <t>27.40.15.114</t>
  </si>
  <si>
    <t>17.23.13.141</t>
  </si>
  <si>
    <t>* При обосновании (расчетах) плановых показателей на выплаты на оказание услуг связи в графе А указывается количество абонентских номеров, подключенных к сети связи, в графе В - количество платежей в год; в графе С - стоимость за единицу услуги, руб.; в графе D - сумма (гр. А х гр. В х гр. С);</t>
  </si>
  <si>
    <r>
      <t xml:space="preserve">Обоснования (расчеты) плановых показателей по прочим выплатам 
на  20__ год и на плановый период 20__ и 20__ годов </t>
    </r>
    <r>
      <rPr>
        <b/>
        <vertAlign val="superscript"/>
        <sz val="9"/>
        <color indexed="8"/>
        <rFont val="Times New Roman"/>
        <family val="1"/>
      </rPr>
      <t>20</t>
    </r>
  </si>
  <si>
    <t>1. Объем прочих выплат</t>
  </si>
  <si>
    <t>Прочие выплаты</t>
  </si>
  <si>
    <r>
      <t xml:space="preserve">20 </t>
    </r>
    <r>
      <rPr>
        <sz val="9"/>
        <rFont val="Times New Roman"/>
        <family val="1"/>
      </rPr>
      <t xml:space="preserve">Формируется по статье  610 "Выбытие денежных средств и их эквивалентов" аналитической группы вида источников финансирования дефицитов бюджетов </t>
    </r>
  </si>
  <si>
    <t>2. Расчет объема прочих выплат</t>
  </si>
  <si>
    <t>Уменьшение остатков денежных средств за счет перечисления залоговых платежей, задатков, всего</t>
  </si>
  <si>
    <t>Уменьшение остатков денежных средств за счет возврата в  бюджет средств субсидии, предоставленной учреждению на финансовое обеспечение выполнения муниципального задания, всего</t>
  </si>
  <si>
    <t>Уменьшение остатков денежных средств за счет возврата в  бюджет  предоставленных учреждению целевых субсидий, всего</t>
  </si>
  <si>
    <t>Уменьшение остатков денежных средств за счет возврата в  бюджет средств субсидии, предоставленной учреждению на осуществление капитальных вложений, всего</t>
  </si>
  <si>
    <t>Прочие выбытия денежных средств, всего</t>
  </si>
  <si>
    <t>0700</t>
  </si>
  <si>
    <t>0701</t>
  </si>
  <si>
    <t xml:space="preserve">Обоснования (расчеты) плановых показателей по выплатам  в рамках взаиморасчетов 
 между учреждением и обособленными подразделениями
на  20__ год и на плановый период 20__ и 20__ годов </t>
  </si>
  <si>
    <t>Выплаты  в рамках взаиморасчетов между учреждением и обособленным подразделением</t>
  </si>
  <si>
    <t>Выплаты в рамках финансового обеспечения выполнения муниципального задания, всего</t>
  </si>
  <si>
    <t xml:space="preserve">Перечисление средств целевой субсидии, всего </t>
  </si>
  <si>
    <t xml:space="preserve">Перечисленние средств субсидии на осуществление  капитальных вложений, всего </t>
  </si>
  <si>
    <t>Прочие перечисления  денежных средств в рамках взаиморасчетов 
 между учреждением и обособленны подразделением, всего</t>
  </si>
  <si>
    <t xml:space="preserve"> Обоснования (расчеты) расходов на оплату труда 
по элементу вида расходов классификации расходов бюджетов 111 "Фонд оплаты труда учреждений" </t>
  </si>
  <si>
    <t>Учреждение</t>
  </si>
  <si>
    <t>Муниципальное общеобразовательное учреждение "Серебрянская средняя общеобразовательная школа"</t>
  </si>
  <si>
    <t>Вид документа</t>
  </si>
  <si>
    <t>01</t>
  </si>
  <si>
    <t>(основной документ - код 01; изменения к документу - код 02)</t>
  </si>
  <si>
    <t>Единица измерения:</t>
  </si>
  <si>
    <t>руб</t>
  </si>
  <si>
    <t>1.Расчет плановых выплат на заработную плату</t>
  </si>
  <si>
    <t>Наименование показателя</t>
  </si>
  <si>
    <t>Код 
строки</t>
  </si>
  <si>
    <t>Объем расходов</t>
  </si>
  <si>
    <t>на  2020 год
(на текущий 
финансовый год)</t>
  </si>
  <si>
    <t>на  2021 год 
(на первый год 
планового периода)</t>
  </si>
  <si>
    <t>на  2022 год 
(на второй год 
планового периода)</t>
  </si>
  <si>
    <t>2</t>
  </si>
  <si>
    <t>3</t>
  </si>
  <si>
    <t>4</t>
  </si>
  <si>
    <t>5</t>
  </si>
  <si>
    <t>Задолженность перед персоналом по оплате труда  (кредиторская задолженность) на начало года</t>
  </si>
  <si>
    <t>0100</t>
  </si>
  <si>
    <t>Задолженность персонала по полученным авансам  (дебиторская  задолженность) на начало года</t>
  </si>
  <si>
    <t>0200</t>
  </si>
  <si>
    <t>Фонд оплаты труда</t>
  </si>
  <si>
    <t>0300</t>
  </si>
  <si>
    <t>Задолженность  перед персоналом по оплате труда (кредиторская задолженность) на конец года</t>
  </si>
  <si>
    <t>0400</t>
  </si>
  <si>
    <t>Задолженность персонала по полученным авансам  (дебиторская  задолженность) на конец года</t>
  </si>
  <si>
    <t>0500</t>
  </si>
  <si>
    <t>Планируемые выплаты на оплату труда
( с.0100 - с.0200 + с.0300  - с.0400 + с.0500)</t>
  </si>
  <si>
    <t>0600</t>
  </si>
  <si>
    <t>1.1. Аналитическое распределение по КОСГУ*</t>
  </si>
  <si>
    <t>КОСГУ*</t>
  </si>
  <si>
    <t>6</t>
  </si>
  <si>
    <t>Заработная плата</t>
  </si>
  <si>
    <t>211</t>
  </si>
  <si>
    <t>0001</t>
  </si>
  <si>
    <t>0002</t>
  </si>
  <si>
    <t>Социальные пособия и компенсации персоналу в денежной форме</t>
  </si>
  <si>
    <t>0003</t>
  </si>
  <si>
    <t>1.2. Расчет расходов на оплату труда</t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</si>
  <si>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</si>
  <si>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</si>
  <si>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Иные расходы, включаемые в фонд оплаты труда</t>
  </si>
  <si>
    <t>Всего</t>
  </si>
  <si>
    <t>9000</t>
  </si>
  <si>
    <t xml:space="preserve">2. Детализированный расчет фонда оплаты труда 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</si>
  <si>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</si>
  <si>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>2.1.1. Расчет расходов на выплату заработной платы, осуществляемые на основе договоров (контрактов) в соответствии с трудовым законодательством на  2020 год 
(на текущий финансовый год)</t>
  </si>
  <si>
    <t>Категория 
должностей</t>
  </si>
  <si>
    <r>
      <t xml:space="preserve">Наименование 
должности </t>
    </r>
    <r>
      <rPr>
        <vertAlign val="superscript"/>
        <sz val="11"/>
        <rFont val="Times New Roman"/>
        <family val="1"/>
      </rPr>
      <t>10</t>
    </r>
  </si>
  <si>
    <t>Код строки</t>
  </si>
  <si>
    <t>Установленная численность, ед</t>
  </si>
  <si>
    <t>Среднемесячный размер оплаты труда на одного работника</t>
  </si>
  <si>
    <t>Фонд оплаты труда в год
(гр.4 x гр.5)</t>
  </si>
  <si>
    <t>всего 
(гр.6 + гр.7 
+ гр.8 )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</si>
  <si>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</si>
  <si>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</si>
  <si>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</si>
  <si>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</si>
  <si>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Административный персонал</t>
  </si>
  <si>
    <t>Директор</t>
  </si>
  <si>
    <t>Заместитель директора по УВР</t>
  </si>
  <si>
    <t>Заместитель директора по безопасности</t>
  </si>
  <si>
    <t>Главный бухгалтер</t>
  </si>
  <si>
    <t>0004</t>
  </si>
  <si>
    <t>Педагогический персонал</t>
  </si>
  <si>
    <t>Учитель (высшее)</t>
  </si>
  <si>
    <t>0005</t>
  </si>
  <si>
    <t>Учитель (среднее)</t>
  </si>
  <si>
    <t>0006</t>
  </si>
  <si>
    <t>Учитель дом.обучение (высшее)</t>
  </si>
  <si>
    <t>0007</t>
  </si>
  <si>
    <t>Учитель дом.обучение (среднее)</t>
  </si>
  <si>
    <t>0008</t>
  </si>
  <si>
    <t>Преподаватель-организатор ОБЖ</t>
  </si>
  <si>
    <t>0009</t>
  </si>
  <si>
    <t>Педагог дополнительного образования (высшее)</t>
  </si>
  <si>
    <t>0010</t>
  </si>
  <si>
    <t>Педагог дополнительного образования (среднее)</t>
  </si>
  <si>
    <t>0011</t>
  </si>
  <si>
    <t>Педагог-психолог</t>
  </si>
  <si>
    <t>0012</t>
  </si>
  <si>
    <t>Социальный педагог</t>
  </si>
  <si>
    <t>0013</t>
  </si>
  <si>
    <t>Учебно-вспомогательный персонал</t>
  </si>
  <si>
    <t>Секретарь</t>
  </si>
  <si>
    <t>0014</t>
  </si>
  <si>
    <t>Завхоз</t>
  </si>
  <si>
    <t>0015</t>
  </si>
  <si>
    <t>Библиотекарь</t>
  </si>
  <si>
    <t>0016</t>
  </si>
  <si>
    <t>Обслуживающий персонал</t>
  </si>
  <si>
    <t>Рабочий по обслуживанию</t>
  </si>
  <si>
    <t>0017</t>
  </si>
  <si>
    <t>Водитель</t>
  </si>
  <si>
    <t>0018</t>
  </si>
  <si>
    <t>Сторож</t>
  </si>
  <si>
    <t>0019</t>
  </si>
  <si>
    <t>Стимулирующий фонд пед.работников</t>
  </si>
  <si>
    <t>0020</t>
  </si>
  <si>
    <t>Итого</t>
  </si>
  <si>
    <t>х</t>
  </si>
  <si>
    <t>Воспитатель ГПД (высшее)</t>
  </si>
  <si>
    <t>Воспитатель ГПД (среднее)</t>
  </si>
  <si>
    <t>2.1.2. Расчет фонда оплаты труда на  2021 год (на первый год планового периода)</t>
  </si>
  <si>
    <t>2.1.3. Расчет фонда оплаты труда на  2022 год (на второй год планового периода)</t>
  </si>
  <si>
    <t>секретарь</t>
  </si>
  <si>
    <t>2.2. Расчет расходов на выплаты пособий за первые три дня временной нетрудоспособности за счет средств работодателя, в случае заболевания работника или полученной им травмы</t>
  </si>
  <si>
    <t>Наименование 
выплаты</t>
  </si>
  <si>
    <t>на  2020 год
(на текущий финансовый год)</t>
  </si>
  <si>
    <t>на  2021 год
(на первый год планового периода)</t>
  </si>
  <si>
    <t>на  2022 год
(на второй год планового периода)</t>
  </si>
  <si>
    <t xml:space="preserve">  размер 
выплаты
на 1 человека
в год</t>
  </si>
  <si>
    <t>численность получателей выплаты, чел</t>
  </si>
  <si>
    <t xml:space="preserve">сумма </t>
  </si>
  <si>
    <t>Пособие за первые 3 дня</t>
  </si>
  <si>
    <t>2.3. Расчет иных расходов, включаемых в фонд оплаты труда</t>
  </si>
  <si>
    <t>Руководитель</t>
  </si>
  <si>
    <t>Е.А.Фролова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</si>
  <si>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</si>
  <si>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</si>
  <si>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</si>
  <si>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</si>
  <si>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</si>
  <si>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Гл.бухгалтер</t>
  </si>
  <si>
    <t>Филиппова  Е.И.</t>
  </si>
  <si>
    <t>59-272</t>
  </si>
  <si>
    <t>(фамилия, инициалы)</t>
  </si>
  <si>
    <t>(телефон)</t>
  </si>
  <si>
    <t>"</t>
  </si>
  <si>
    <t xml:space="preserve"> г.</t>
  </si>
  <si>
    <t xml:space="preserve">Обоснование (расчет) расходов  на осуществление иных выплат персоналу, за исключением фонда оплаты труда
по элементу вида расходов классификации расходов бюджетов "112 Иные выплаты персоналу учреждений, за исключением фонда оплаты труда" </t>
  </si>
  <si>
    <t>1.</t>
  </si>
  <si>
    <t>на  2021 год
(на текущий 
финансовый год)</t>
  </si>
  <si>
    <t>на  20__ год 
(на первый год 
планового периода)</t>
  </si>
  <si>
    <t>на  20__ год 
(на второй год 
планового периода)</t>
  </si>
  <si>
    <t>Задолженность по обязательствам (кредиторская задолженность) на начало года</t>
  </si>
  <si>
    <t>Задолженностьпо полученным предварительным платежам (авансам) (дебиторская  задолженность) на начало года</t>
  </si>
  <si>
    <t>Иные выплаты персоналу, за исключением фонда оплаты труда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</si>
  <si>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</si>
  <si>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 задолженность) на конец года</t>
  </si>
  <si>
    <t>Планируемые выплаты на страховые взносы на обязательное социальное страхование
(с.0100 - с.0200с.+ 0300  - с. 0400 + с. 0500)</t>
  </si>
  <si>
    <t>2.</t>
  </si>
  <si>
    <t>2.1. Расчет объема расходов на осуществление иных выплат персоналу, за исключением фонда оплаты труда</t>
  </si>
  <si>
    <t>на  2021год
(на текущий 
финансовый год)</t>
  </si>
  <si>
    <t>Компенсация работникам расходов по проезду к месту командировки и обратно</t>
  </si>
  <si>
    <t>Компенсация работникам расходов по найму жилого помещения в период командирования</t>
  </si>
  <si>
    <t>Иные выплаты</t>
  </si>
  <si>
    <t>2.2. Расчет суточных при служебных командировках работников  бюджетных и автономных учреждений</t>
  </si>
  <si>
    <t>2.2.1. Расчет суточных при служебных командировках работникам учрежедния на 20__ год (на очереной финансовый год)</t>
  </si>
  <si>
    <t>Средний размер выплаты 
на 1 сотрудника</t>
  </si>
  <si>
    <t>Численность получателей 
выплаты, чел</t>
  </si>
  <si>
    <t>Среднее количество выплат 
в год, ед</t>
  </si>
  <si>
    <t>Сумма
(гр.3 х гр.4 х гр.5)</t>
  </si>
  <si>
    <t>Выплата суточных при служебных командировках работникам учрежедний, всего</t>
  </si>
  <si>
    <t>из них: административно-управленческий персонал</t>
  </si>
  <si>
    <t>из них: руководители</t>
  </si>
  <si>
    <t>2.2.2. Расчет суточных при служебных командировках работникам учрежедния  на 20__ год (на первый год планового периода)</t>
  </si>
  <si>
    <t>2.2.3. Расчет суточных при служебных командировках работникам учрежедния на 20__ год (на второй год планового периода)</t>
  </si>
  <si>
    <t>2.3. Расчет иных выплат персоналу, за исключением фонда оплаты труда</t>
  </si>
  <si>
    <t>на  20__ год
(на текущий финансовый год)</t>
  </si>
  <si>
    <t>на  20__ год
(на первый год планового периода)</t>
  </si>
  <si>
    <t>на  20__ год
(на второй год планового периода)</t>
  </si>
  <si>
    <t xml:space="preserve"> средний размер выплаты на 1 человека</t>
  </si>
  <si>
    <t>среднее количество выплат в год, ед</t>
  </si>
  <si>
    <t xml:space="preserve">сумма
</t>
  </si>
  <si>
    <t>2.11.2. Расчет иных выплат персоналу, за исключением фонда оплаты труда на 20__ год (на первый год планового периода)</t>
  </si>
  <si>
    <t>Наименование выплаты</t>
  </si>
  <si>
    <t>КОСГУ</t>
  </si>
  <si>
    <t>Размер выплаты 
на 1 сотрудника, руб</t>
  </si>
  <si>
    <t>Количество получателей выплаты, чел</t>
  </si>
  <si>
    <t>Среднее количество выплат в год, ед</t>
  </si>
  <si>
    <t xml:space="preserve">Сумма, руб
(гр.4 х гр.5 х гр.6) </t>
  </si>
  <si>
    <t>x</t>
  </si>
  <si>
    <t>2.11.3. Расчет иных выплат персоналу, за исключением фонда оплаты труда на 20__ год (на второй год планового периода)</t>
  </si>
  <si>
    <t>"14"</t>
  </si>
  <si>
    <t>февраля</t>
  </si>
  <si>
    <t xml:space="preserve"> Обоснования (расчеты) плановых показателей иных выплат, за исключением фонда оплаты труда учреждения, лицам, 
привлекаемым согласно законодательству для выполнения отдельных полномочий, 
на  2020 год и на плановый период 2021 и 2022 годов </t>
  </si>
  <si>
    <t>1. Объем расходов на осуществление иных выплат, за исключением фонда оплаты труда учреждения, лицам, привлекаемым согласно законодательству для выполнения отдельных полномочий</t>
  </si>
  <si>
    <t>Задолженность персонала по полученным авансам (дебиторская задолженность) на начало года</t>
  </si>
  <si>
    <t>Выплаты персоналу, за исключением фонда оплаты труда учреждения, лицам, привлекаемым согласно законодательству для выполнения отдельных полномочий</t>
  </si>
  <si>
    <t>Корректировка в связи с округлением</t>
  </si>
  <si>
    <t>Задолженность по обязательствам (кредиторская задолженность) на конец года</t>
  </si>
  <si>
    <t>Задолженность персонала по полученным авансам (дебиторская задолженность) на конец года</t>
  </si>
  <si>
    <t xml:space="preserve"> </t>
  </si>
  <si>
    <t>2. Расчет расходов на 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</si>
  <si>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 xml:space="preserve">  размер 
выплаты
на 1 человека в год</t>
  </si>
  <si>
    <t>Обоснования (расчеты) расходов на страховые взносы на обязательное социальное страхование
 по элементу вида расходов классификации расходов бюджетов 119 "Взносы по обязательному социальному страхованию на выплаты по оплате труда работников и иные выплаты работникам учреждений"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</si>
  <si>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</si>
  <si>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</si>
  <si>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Сумма излишне уплаченных либо излишне взысканных страховых взносов (дебиторская задолженность) на конец года</t>
  </si>
  <si>
    <t>Планируемые выплаты  страховых взносов на обязательное социальное страхование
(с.0100 - с.0200 + с. 0300  - с. 0400 + с. 0500)</t>
  </si>
  <si>
    <t>2.1. Расчет страховых взносов на обязательное социальное страхование</t>
  </si>
  <si>
    <t>№ 
п/п</t>
  </si>
  <si>
    <t>Размер базы для начисления 
страховых взносов</t>
  </si>
  <si>
    <t>Сумма взноса</t>
  </si>
  <si>
    <t>на  2020 год                          
(на текущий финансовый год)</t>
  </si>
  <si>
    <t>на  2021 год                          
(на первый год
 планового периода)</t>
  </si>
  <si>
    <t>на  2022 год                          
(на второй год планового периода)</t>
  </si>
  <si>
    <t>на  2020 год                          
(текущий финансовый год)</t>
  </si>
  <si>
    <t>на  2022 год                          
(на второй год
 планового периода)</t>
  </si>
  <si>
    <t>Страховые взносы на обязательное пенсионное страхование, всего</t>
  </si>
  <si>
    <t>1.1.</t>
  </si>
  <si>
    <t>в том числе: в пределах установленной предельной величины базы для исчисления страховых взносов на обязательное пенсионное страхование по тарифу 22,0 %</t>
  </si>
  <si>
    <t>0110</t>
  </si>
  <si>
    <t>1.1.1.</t>
  </si>
  <si>
    <t>0111</t>
  </si>
  <si>
    <t>1.2.</t>
  </si>
  <si>
    <t>свыше установленной предельной величины базы для исчисления страховых взносов на обязательное пенсионное страхование по тарифу 10,0 %</t>
  </si>
  <si>
    <t>0120</t>
  </si>
  <si>
    <t>1.3.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</si>
  <si>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</si>
  <si>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0130</t>
  </si>
  <si>
    <t>1.3.1.</t>
  </si>
  <si>
    <t>в том числе: по тарифу 20,0 %</t>
  </si>
  <si>
    <t>0131</t>
  </si>
  <si>
    <t>1.3.2.</t>
  </si>
  <si>
    <t xml:space="preserve">по тарифу </t>
  </si>
  <si>
    <t>0132</t>
  </si>
  <si>
    <t>1.4.</t>
  </si>
  <si>
    <t xml:space="preserve">с применением дополнительных тарифов страховых взносов на обязательное пенсионное страхование для отдельных категорий плательщиков </t>
  </si>
  <si>
    <t>0140</t>
  </si>
  <si>
    <t>1.4.1.</t>
  </si>
  <si>
    <t>в том числе:  по тарифу 2 %</t>
  </si>
  <si>
    <t>0141</t>
  </si>
  <si>
    <t>1.4.2.</t>
  </si>
  <si>
    <t>0142</t>
  </si>
  <si>
    <t>Размер базы для начисления страховых взносов</t>
  </si>
  <si>
    <t>Страховые взносы  на обязательное социальное страхование на случай временной нетрудоспособности и в связи с материнством, всего</t>
  </si>
  <si>
    <t>2.1.</t>
  </si>
  <si>
    <t>в том числе: страховые взносы обязательное социальное страхование на случай временной нетрудоспособности и в связи с материнством по тарифу 2,9 %</t>
  </si>
  <si>
    <t>0210</t>
  </si>
  <si>
    <t>2.1.1.</t>
  </si>
  <si>
    <t>0211</t>
  </si>
  <si>
    <t>2.2.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</si>
  <si>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</si>
  <si>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0220</t>
  </si>
  <si>
    <t>2.3.</t>
  </si>
  <si>
    <t xml:space="preserve">с применением пониженных тарифов на обязательное социальное страхование на случай временной нетрудоспособности и в связи с материнством </t>
  </si>
  <si>
    <t>0230</t>
  </si>
  <si>
    <t>2.3.1.</t>
  </si>
  <si>
    <r>
      <t>в том числе: по тарифу</t>
    </r>
    <r>
      <rPr>
        <vertAlign val="superscript"/>
        <sz val="11"/>
        <rFont val="Times New Roman"/>
        <family val="1"/>
      </rPr>
      <t xml:space="preserve"> </t>
    </r>
  </si>
  <si>
    <t>0231</t>
  </si>
  <si>
    <t>Страховые взносы на обязательное медицинское страхование, всего</t>
  </si>
  <si>
    <t>3.1.</t>
  </si>
  <si>
    <t>в том числе: 
страховые взносы на обязательное медицинское страхование  по тарифу  5,1 %</t>
  </si>
  <si>
    <t>0310</t>
  </si>
  <si>
    <t>3.1.1.</t>
  </si>
  <si>
    <t>0311</t>
  </si>
  <si>
    <t>3.2.</t>
  </si>
  <si>
    <t xml:space="preserve">с применением пониженного тарифа страховых взносов на обязательное медицинское страхование </t>
  </si>
  <si>
    <t>0320</t>
  </si>
  <si>
    <t>3.2.1.</t>
  </si>
  <si>
    <r>
      <t>в том числе: 
по тарифу</t>
    </r>
    <r>
      <rPr>
        <vertAlign val="superscript"/>
        <sz val="11"/>
        <rFont val="Times New Roman"/>
        <family val="1"/>
      </rPr>
      <t xml:space="preserve"> </t>
    </r>
  </si>
  <si>
    <t>0321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</si>
  <si>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</t>
  </si>
  <si>
    <t>4.1.</t>
  </si>
  <si>
    <t>в том числе: обязательное социальное страхование от несчастных случаев на производстве и профессиональных заболеваний по ставке 0,2 %</t>
  </si>
  <si>
    <t>0410</t>
  </si>
  <si>
    <t>4.1.1.</t>
  </si>
  <si>
    <t>0411</t>
  </si>
  <si>
    <t>4.2.</t>
  </si>
  <si>
    <r>
      <t>обязательное социальное страхование от несчастных случаев на производстве и профессиональных заболеваний по ставке</t>
    </r>
    <r>
      <rPr>
        <vertAlign val="superscript"/>
        <sz val="11"/>
        <rFont val="Times New Roman"/>
        <family val="1"/>
      </rPr>
      <t xml:space="preserve"> </t>
    </r>
  </si>
  <si>
    <t>0420</t>
  </si>
  <si>
    <t>Уточнение расчета по страховым взносам на обязательное социальное страхование, всего</t>
  </si>
  <si>
    <t>5.1.</t>
  </si>
  <si>
    <t>в том числе: корректировка округления</t>
  </si>
  <si>
    <t>0510</t>
  </si>
  <si>
    <t>5.2.</t>
  </si>
  <si>
    <t>корректировка в связи с регрессом по страховым взносам</t>
  </si>
  <si>
    <t>0520</t>
  </si>
  <si>
    <t>20</t>
  </si>
  <si>
    <r>
      <t>Обоснования (расчеты) плановых показателей по социальным выплатам гражданам
на 20__ год и на плановый период 20__ и 20__ годов</t>
    </r>
    <r>
      <rPr>
        <b/>
        <vertAlign val="superscript"/>
        <sz val="11"/>
        <rFont val="Times New Roman Cyr"/>
        <family val="1"/>
      </rPr>
      <t>14</t>
    </r>
  </si>
  <si>
    <t>1. Расчет расходов на социальные  выплаты гражданам</t>
  </si>
  <si>
    <t>на  20__ год
(на текущий 
финансовый год)</t>
  </si>
  <si>
    <t>Дебиторская задолженность на начало года</t>
  </si>
  <si>
    <t>Расходы на социальные выплаты гражданам</t>
  </si>
  <si>
    <t>Дебиторская задолженность на конец года</t>
  </si>
  <si>
    <t>Планируемые социальные выплаты гражданам (с. 0300 + с.0100 - с.0200 - с. 0400 + с. 0500)</t>
  </si>
  <si>
    <t>___________________________________________________________</t>
  </si>
  <si>
    <r>
      <t xml:space="preserve">14 </t>
    </r>
    <r>
      <rPr>
        <sz val="9"/>
        <rFont val="Times New Roman"/>
        <family val="1"/>
      </rPr>
      <t>Формируется по элементу вида расходов "320 Социальные выплаты гражданам, кроме публичных нормативных социальных выплат"</t>
    </r>
  </si>
  <si>
    <t>2. Расчет объема расходов на социальные выплаты гражданам, кроме публичных нормативных социальных выплат</t>
  </si>
  <si>
    <t>Расходы на социальные выплаты гражданам (в денежной форме)</t>
  </si>
  <si>
    <t>2.1. Расчет расходов на социальные выплаты гражданам  (в денежной форме)</t>
  </si>
  <si>
    <t>Категория получателей публичного обязательства Российской Федерации</t>
  </si>
  <si>
    <t>сумма</t>
  </si>
  <si>
    <t>Пособия, компенсации 
и иные социальные выплаты гражданам, кроме публичных нормативных обязательств, всего</t>
  </si>
  <si>
    <t>0101</t>
  </si>
  <si>
    <t xml:space="preserve">Обоснования (расчеты) плановых показателей в части уплаты налога на имущество организаций и земельного налога 
на  2020 год и на плановый период 2021 и 2022 годов </t>
  </si>
  <si>
    <t>1. Объем расходов в части уплаты налога на имущество организаций и земельного налога</t>
  </si>
  <si>
    <t>Задолженность по уплате налога на имущество и земельного налога (кредиторская задолженность) на начало года</t>
  </si>
  <si>
    <t>Сумма излишне уплаченных налога на имущество и земельного налога (дебиторская задолженность) на начало года</t>
  </si>
  <si>
    <t xml:space="preserve">Расходы на уплату налога на имущество организаций и земельного налога </t>
  </si>
  <si>
    <t>Задолженность по уплате налога на имущество и земельного налога (кредиторская задолженность) на конец года</t>
  </si>
  <si>
    <t>Сумма излишне уплаченных налога на имущество и земельного налога (дебиторская задолженность) на конец года</t>
  </si>
  <si>
    <t>Планируемые выплаты по уплате налога на имущество организаций и земельного налога  (с. 0300 + с.0100 - с.0200 - с. 0400 + с. 0500)</t>
  </si>
  <si>
    <t xml:space="preserve">1.2. Расчет расходов в части уплаты налога на имущество организаций и земельного налога </t>
  </si>
  <si>
    <t>Налог на имущество организаций</t>
  </si>
  <si>
    <t>Земельный налог</t>
  </si>
  <si>
    <t>2. Расчет объема расходов на уплату налога на имущество организаций по ОКТМО</t>
  </si>
  <si>
    <t>Код ОКТМО, по которому подлежит уплате сумма налога</t>
  </si>
  <si>
    <t>41633464101</t>
  </si>
  <si>
    <t>2.1. Расчет расходов на уплату налога на имущество организаций</t>
  </si>
  <si>
    <t xml:space="preserve">2.1.1. Расчет расходов на уплату налога на имущество организаций на  2020 год (на текущий финансовый год) </t>
  </si>
  <si>
    <t>Среднегодовая 
стоимость имущества 
за налоговый период</t>
  </si>
  <si>
    <t>Стоимость льготируемого имущества</t>
  </si>
  <si>
    <t>Налоговая база
 (гр.2 - гр.5)</t>
  </si>
  <si>
    <t>Код 
налоговой льготы 
(установленной 
в виде понижения налоговой ставки)</t>
  </si>
  <si>
    <t>Налоговая ставка, %</t>
  </si>
  <si>
    <t>Сумма налога
 за налоговый период
(гр.6 х гр.8/100)</t>
  </si>
  <si>
    <t>Налоговая льгота  в виде уменьшения суммы налога, подлежащей уплате в бюджет</t>
  </si>
  <si>
    <t>Сумма налога, 
уплачиваемая за пределами 
Российской Федерации</t>
  </si>
  <si>
    <t>приобретение учебников</t>
  </si>
  <si>
    <t>приобретение  учебников</t>
  </si>
  <si>
    <t>17.29.29</t>
  </si>
  <si>
    <t>Сумма
 (гр.9 - гр.11 + гр.12)</t>
  </si>
  <si>
    <t>всего</t>
  </si>
  <si>
    <t>в т.ч. недвижимое имущество</t>
  </si>
  <si>
    <t>код налоговой льготы</t>
  </si>
  <si>
    <t>среднегодовая стоимость необлагаемого налогом имущества за налоговый период</t>
  </si>
  <si>
    <t>код  
налоговой льготы</t>
  </si>
  <si>
    <t xml:space="preserve">2.1.2. Расчет расходов на уплату налога на имущество организаций на  2021 год (на первый год планового периода) </t>
  </si>
  <si>
    <t xml:space="preserve">2.1.3. Расчет расходов на уплату налога на имущество организаций на  2022 год (на второй год планового периода) </t>
  </si>
  <si>
    <t>3. Расчет объема выплат на уплату земельного налога</t>
  </si>
  <si>
    <t>Код ОКТМО муниципального образования, на территории 
которого расположен земельный участок 
(доля земельного участка)</t>
  </si>
  <si>
    <t>Кадастровый номер 
земельного участка</t>
  </si>
  <si>
    <t>47:29:0791001:656</t>
  </si>
  <si>
    <t xml:space="preserve">3.1. Расчет расходов на уплату земельного налога   </t>
  </si>
  <si>
    <t xml:space="preserve">3.1.1. Расчет расходов на уплату земельного налога на  2020 год (на текущий финансовый год) </t>
  </si>
  <si>
    <t>Код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</si>
  <si>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</si>
  <si>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Категория земель (код)</t>
  </si>
  <si>
    <t>Кадастровая стоимость
(доля кадастровой стоимости) 
земельного 
участка</t>
  </si>
  <si>
    <t>Доля 
налогопла-тельщика в праве на земельный участок</t>
  </si>
  <si>
    <t>Налоговая льгота в виде доли необлагаемой площади земельного участка 
(п. 2 ст. 387 Налогового кодекса Российской Федерации 
(далее - Кодекс)</t>
  </si>
  <si>
    <t>Налоговая 
база</t>
  </si>
  <si>
    <t>Количество полных месяцев владения земельным участком в течение налогового периода</t>
  </si>
  <si>
    <t>Коэффициент Кв</t>
  </si>
  <si>
    <t>Сумма исчисленного налога</t>
  </si>
  <si>
    <t>003002</t>
  </si>
  <si>
    <t xml:space="preserve">3.1.2. Расчет расходов на уплату земельного налога на  2021 год (на первый год планового периода) </t>
  </si>
  <si>
    <t xml:space="preserve">3.1.3. Расчет расходов на уплату земельного налога на  2022 год (на второй год планового периода) </t>
  </si>
  <si>
    <t>Кадастровая стоимость
(доля кадастровой стоимости) 
земельного 
участка, руб</t>
  </si>
  <si>
    <t>Коэффициент Кв.</t>
  </si>
  <si>
    <t>сумма, руб</t>
  </si>
  <si>
    <t xml:space="preserve">Обоснования (расчеты) плановых показателей на уплату прочих налогов, сборов 
на  2020 год и на плановый период 2021 и 2022 годов </t>
  </si>
  <si>
    <t>1. Объем расходов в части уплаты прочих налогов и сборов</t>
  </si>
  <si>
    <t>Задолженность по уплате прочих налогов и сборов (кредиторская задолженность) на начало года</t>
  </si>
  <si>
    <t>Сумма излишне уплаченных прочи налогов и сборов (дебиторская задолженность) на начало года</t>
  </si>
  <si>
    <t>Уплата прочих налогов, сборов</t>
  </si>
  <si>
    <t>Сумма излишне уплаченных прочих налогов и сборов (дебиторская задолженность) на конец года</t>
  </si>
  <si>
    <t>Задолженность по уплате прочих налогов (кредиторская задолженность) на конец года</t>
  </si>
  <si>
    <t>Планируемые выплаты по уплате  прочих налогов и сборов  (с. 0300 + с.0100 - с.0200 - с. 0400 + с. 0500)</t>
  </si>
  <si>
    <t>1.1. Расчет объема расходов на уплату прочих налогов и сборов</t>
  </si>
  <si>
    <t>Уплата иных налогов и сборов</t>
  </si>
  <si>
    <t>1.1.1. Расчет расходов на иные платежи</t>
  </si>
  <si>
    <t>размер одной выплаты</t>
  </si>
  <si>
    <t>количество выплат в год, ед</t>
  </si>
  <si>
    <t>Иные платежи</t>
  </si>
  <si>
    <t>в том числе: госпошлина на предоставление лицензии</t>
  </si>
  <si>
    <t>14</t>
  </si>
  <si>
    <r>
      <t xml:space="preserve">Обоснования (расчеты) плановых показателей на уплату иных платежей 
на  20_20_ год и на плановый период 2021__ и 2022__ годов </t>
    </r>
    <r>
      <rPr>
        <b/>
        <vertAlign val="superscript"/>
        <sz val="11"/>
        <rFont val="Times New Roman"/>
        <family val="1"/>
      </rPr>
      <t>17</t>
    </r>
  </si>
  <si>
    <t>Муниципальное общеобразовательное учреждение «Серебрянская средняя  общеобразовательная школа»</t>
  </si>
  <si>
    <t>1. Объем прочих расходов (кроме расходов на закупку товаров, работ, услуг)</t>
  </si>
  <si>
    <t>на  2020__ год
(на текущий 
финансовый год)</t>
  </si>
  <si>
    <t>на  2021__ год 
(на первый год 
планового периода)</t>
  </si>
  <si>
    <t>на  20_22_ год 
(на второй год 
планового периода)</t>
  </si>
  <si>
    <t>Задолженность по уплате иных платежей (кредиторская задолженность) на начало года</t>
  </si>
  <si>
    <t>Сумма излишне уплаченных иных платежей (дебиторская задолженность) на начало года</t>
  </si>
  <si>
    <t>Уплата иных платежей</t>
  </si>
  <si>
    <t>Сумма излишне уплаченных иных платежей (дебиторская задолженность) на конец года</t>
  </si>
  <si>
    <t>Задолженность по уплате иных платежей (кредиторская задолженность) на конец года</t>
  </si>
  <si>
    <t>Планируемые выплаты по уплате иных платежей (с. 0300 + с.0100 - с.0200 - с. 0400 + с. 0500)</t>
  </si>
  <si>
    <r>
      <t>17</t>
    </r>
    <r>
      <rPr>
        <sz val="11"/>
        <rFont val="Times New Roman"/>
        <family val="1"/>
      </rPr>
      <t xml:space="preserve"> Формируется по элементу вида расходов "853 Уплата иных платежей" классификации расходов бюджетов</t>
    </r>
  </si>
  <si>
    <t>1.2. Расчет объема расходов на выплаты по исполнению судебных актов</t>
  </si>
  <si>
    <t>На  2020__ год
(на текущий 
финансовый год)</t>
  </si>
  <si>
    <t>На  20_21_ год 
(на первый год 
планового периода)</t>
  </si>
  <si>
    <t>На  20_22_ год 
(на второй год 
планового периода)</t>
  </si>
  <si>
    <t>Уплата штрафов (в том числе административных), пеней</t>
  </si>
  <si>
    <t>2. Расчет объема расходов на уплату иных платежей</t>
  </si>
  <si>
    <t>2.1. Расчет расходов на уплату штрафов (в том числе административных), пеней</t>
  </si>
  <si>
    <t>На  2020__ год
(на текущий финансовый год)</t>
  </si>
  <si>
    <t>На  2021__ год
(на первый год планового периода)</t>
  </si>
  <si>
    <t>На  20_22_ год
(на второй год планового периода)</t>
  </si>
  <si>
    <t>Уплата штрафов (в том числе административных), пени, всего</t>
  </si>
  <si>
    <t>2.2. Расчет расходов на иные платежи</t>
  </si>
  <si>
    <r>
      <t xml:space="preserve">Обоснования (расчеты) плановых показателей на выплаты по исполнению судебных актов
на  20__ год и на плановый период 20__ и 20__ годов </t>
    </r>
    <r>
      <rPr>
        <b/>
        <vertAlign val="superscript"/>
        <sz val="11"/>
        <rFont val="Times New Roman Cyr"/>
        <family val="1"/>
      </rPr>
      <t>18</t>
    </r>
  </si>
  <si>
    <t>1. Объем  расходов  по исполнению судебных актов</t>
  </si>
  <si>
    <t>Дебиторская задолженность по выплатам по исполнению судебных актов на начало года</t>
  </si>
  <si>
    <t>Расходы по исполнению судебных актов</t>
  </si>
  <si>
    <t>Дебиторская задолженность по выплатам по исполнению судебных актов на конец года</t>
  </si>
  <si>
    <t>Выплаты по исполнению судебных актов (с. 0300 + с.0100 - с.0200 - с. 0400 + с. 0500)</t>
  </si>
  <si>
    <r>
      <t>18</t>
    </r>
    <r>
      <rPr>
        <sz val="11"/>
        <rFont val="Times New Roman"/>
        <family val="1"/>
      </rPr>
      <t xml:space="preserve"> Формируется по элементу вида расходов "831 Исполнение судебных актов Российской Федерации и мировых соглашений по возмещению причиненного вреда" классификации расходов бюджетов.</t>
    </r>
  </si>
  <si>
    <t>1.1. Расчет объема расходов на выплаты по исполнению судебных актов</t>
  </si>
  <si>
    <t>Расходы на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</si>
  <si>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2. Расчет объема расходов на прочие расходы</t>
  </si>
  <si>
    <t>2.1. Расчет расходов на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</si>
  <si>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</si>
  <si>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0102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</si>
</sst>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-* #,##0.00\ _₽_-;\-* #,##0.00\ _₽_-;_-* \-??\ _₽_-;_-@_-"/>
    <numFmt numFmtId="166" formatCode="#,##0.0"/>
    <numFmt numFmtId="167" formatCode="0.0"/>
    <numFmt numFmtId="168" formatCode="#,##0.000"/>
    <numFmt numFmtId="169" formatCode="#,##0.0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vertAlign val="superscript"/>
      <sz val="11"/>
      <name val="Times New Roman Cyr"/>
      <family val="1"/>
    </font>
    <font>
      <sz val="11"/>
      <color indexed="8"/>
      <name val="Times New Roman Cyr"/>
      <family val="1"/>
    </font>
    <font>
      <sz val="11"/>
      <color indexed="12"/>
      <name val="Times New Roman"/>
      <family val="1"/>
    </font>
    <font>
      <b/>
      <vertAlign val="superscript"/>
      <sz val="11"/>
      <name val="Times New Roman Cyr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12"/>
      <name val="Times New Roman Cyr"/>
      <family val="1"/>
    </font>
    <font>
      <sz val="11"/>
      <name val="Arial"/>
      <family val="2"/>
    </font>
    <font>
      <b/>
      <vertAlign val="superscript"/>
      <sz val="11"/>
      <name val="Times New Roman"/>
      <family val="1"/>
    </font>
    <font>
      <sz val="11"/>
      <color indexed="10"/>
      <name val="Times New Roman Cyr"/>
      <family val="1"/>
    </font>
    <font>
      <sz val="11"/>
      <color indexed="10"/>
      <name val="Times New Roman"/>
      <family val="2"/>
    </font>
    <font>
      <b/>
      <sz val="11"/>
      <color indexed="10"/>
      <name val="Times New Roman Cyr"/>
      <family val="1"/>
    </font>
    <font>
      <sz val="10.5"/>
      <name val="Times New Roman Cyr"/>
      <family val="1"/>
    </font>
    <font>
      <b/>
      <sz val="10"/>
      <name val="Times New Roman Cyr"/>
      <family val="1"/>
    </font>
    <font>
      <b/>
      <sz val="11"/>
      <color indexed="10"/>
      <name val="Times New Roman"/>
      <family val="1"/>
    </font>
    <font>
      <b/>
      <sz val="11"/>
      <name val="Calibri"/>
      <family val="2"/>
    </font>
    <font>
      <b/>
      <vertAlign val="superscript"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7" fillId="7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8" fillId="4" borderId="0" xfId="0" applyNumberFormat="1" applyFont="1" applyFill="1" applyBorder="1" applyAlignment="1">
      <alignment horizontal="left"/>
    </xf>
    <xf numFmtId="0" fontId="18" fillId="4" borderId="0" xfId="0" applyNumberFormat="1" applyFont="1" applyFill="1" applyBorder="1" applyAlignment="1">
      <alignment horizontal="right" wrapText="1"/>
    </xf>
    <xf numFmtId="0" fontId="19" fillId="4" borderId="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/>
    </xf>
    <xf numFmtId="49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/>
    </xf>
    <xf numFmtId="0" fontId="19" fillId="0" borderId="0" xfId="53" applyFont="1" applyFill="1" applyBorder="1" applyAlignment="1">
      <alignment vertical="center"/>
      <protection/>
    </xf>
    <xf numFmtId="0" fontId="22" fillId="4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/>
    </xf>
    <xf numFmtId="0" fontId="20" fillId="4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left"/>
    </xf>
    <xf numFmtId="0" fontId="25" fillId="4" borderId="0" xfId="0" applyFont="1" applyFill="1" applyBorder="1" applyAlignment="1">
      <alignment/>
    </xf>
    <xf numFmtId="0" fontId="0" fillId="0" borderId="0" xfId="0" applyAlignment="1">
      <alignment/>
    </xf>
    <xf numFmtId="0" fontId="20" fillId="4" borderId="0" xfId="0" applyFont="1" applyFill="1" applyBorder="1" applyAlignment="1">
      <alignment/>
    </xf>
    <xf numFmtId="49" fontId="18" fillId="4" borderId="0" xfId="0" applyNumberFormat="1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0" xfId="0" applyFont="1" applyFill="1" applyAlignment="1">
      <alignment wrapText="1"/>
    </xf>
    <xf numFmtId="0" fontId="23" fillId="4" borderId="0" xfId="0" applyFont="1" applyFill="1" applyBorder="1" applyAlignment="1">
      <alignment vertical="center" wrapText="1"/>
    </xf>
    <xf numFmtId="164" fontId="23" fillId="4" borderId="0" xfId="0" applyNumberFormat="1" applyFont="1" applyFill="1" applyBorder="1" applyAlignment="1">
      <alignment vertical="center" wrapText="1"/>
    </xf>
    <xf numFmtId="49" fontId="23" fillId="4" borderId="0" xfId="0" applyNumberFormat="1" applyFont="1" applyFill="1" applyBorder="1" applyAlignment="1">
      <alignment vertical="center" wrapText="1"/>
    </xf>
    <xf numFmtId="0" fontId="23" fillId="4" borderId="0" xfId="0" applyFont="1" applyFill="1" applyBorder="1" applyAlignment="1">
      <alignment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49" fontId="18" fillId="4" borderId="0" xfId="0" applyNumberFormat="1" applyFont="1" applyFill="1" applyBorder="1" applyAlignment="1">
      <alignment/>
    </xf>
    <xf numFmtId="49" fontId="18" fillId="4" borderId="0" xfId="0" applyNumberFormat="1" applyFont="1" applyFill="1" applyBorder="1" applyAlignment="1">
      <alignment vertical="center" wrapText="1"/>
    </xf>
    <xf numFmtId="49" fontId="18" fillId="4" borderId="0" xfId="0" applyNumberFormat="1" applyFont="1" applyFill="1" applyBorder="1" applyAlignment="1">
      <alignment wrapText="1"/>
    </xf>
    <xf numFmtId="0" fontId="18" fillId="4" borderId="0" xfId="0" applyFont="1" applyFill="1" applyBorder="1" applyAlignment="1">
      <alignment vertical="center" wrapText="1"/>
    </xf>
    <xf numFmtId="49" fontId="18" fillId="4" borderId="0" xfId="0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/>
    </xf>
    <xf numFmtId="0" fontId="25" fillId="4" borderId="0" xfId="0" applyFont="1" applyFill="1" applyAlignment="1">
      <alignment/>
    </xf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right" vertical="center" wrapText="1"/>
    </xf>
    <xf numFmtId="49" fontId="18" fillId="4" borderId="0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wrapText="1"/>
    </xf>
    <xf numFmtId="4" fontId="18" fillId="4" borderId="0" xfId="0" applyNumberFormat="1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wrapText="1"/>
    </xf>
    <xf numFmtId="4" fontId="18" fillId="4" borderId="10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/>
    </xf>
    <xf numFmtId="0" fontId="23" fillId="4" borderId="0" xfId="0" applyFont="1" applyFill="1" applyAlignment="1">
      <alignment horizontal="left"/>
    </xf>
    <xf numFmtId="0" fontId="23" fillId="0" borderId="0" xfId="53" applyFont="1" applyFill="1">
      <alignment/>
      <protection/>
    </xf>
    <xf numFmtId="0" fontId="23" fillId="4" borderId="0" xfId="0" applyFont="1" applyFill="1" applyAlignment="1">
      <alignment horizontal="left" vertical="top"/>
    </xf>
    <xf numFmtId="0" fontId="23" fillId="4" borderId="0" xfId="0" applyFont="1" applyFill="1" applyAlignment="1">
      <alignment vertical="top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justify"/>
    </xf>
    <xf numFmtId="165" fontId="23" fillId="0" borderId="0" xfId="60" applyFont="1" applyFill="1" applyBorder="1" applyAlignment="1" applyProtection="1">
      <alignment/>
      <protection/>
    </xf>
    <xf numFmtId="0" fontId="23" fillId="0" borderId="0" xfId="60" applyNumberFormat="1" applyFont="1" applyFill="1" applyBorder="1" applyAlignment="1" applyProtection="1">
      <alignment/>
      <protection/>
    </xf>
    <xf numFmtId="0" fontId="23" fillId="4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49" fontId="26" fillId="4" borderId="0" xfId="0" applyNumberFormat="1" applyFont="1" applyFill="1" applyBorder="1" applyAlignment="1">
      <alignment horizontal="left" wrapText="1"/>
    </xf>
    <xf numFmtId="49" fontId="18" fillId="4" borderId="0" xfId="0" applyNumberFormat="1" applyFont="1" applyFill="1" applyBorder="1" applyAlignment="1">
      <alignment horizontal="center" wrapText="1"/>
    </xf>
    <xf numFmtId="0" fontId="23" fillId="4" borderId="0" xfId="0" applyFont="1" applyFill="1" applyAlignment="1">
      <alignment vertical="center"/>
    </xf>
    <xf numFmtId="0" fontId="23" fillId="4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49" fontId="31" fillId="4" borderId="0" xfId="0" applyNumberFormat="1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 vertical="center" indent="4"/>
    </xf>
    <xf numFmtId="49" fontId="23" fillId="4" borderId="0" xfId="0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49" fontId="27" fillId="4" borderId="0" xfId="0" applyNumberFormat="1" applyFont="1" applyFill="1" applyBorder="1" applyAlignment="1">
      <alignment horizontal="left" vertical="center" wrapText="1"/>
    </xf>
    <xf numFmtId="49" fontId="27" fillId="4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4" borderId="0" xfId="0" applyFont="1" applyFill="1" applyBorder="1" applyAlignment="1">
      <alignment vertical="center" textRotation="90" wrapText="1"/>
    </xf>
    <xf numFmtId="0" fontId="18" fillId="0" borderId="0" xfId="0" applyFont="1" applyFill="1" applyBorder="1" applyAlignment="1">
      <alignment vertical="center" textRotation="90" wrapText="1"/>
    </xf>
    <xf numFmtId="0" fontId="18" fillId="0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7" fillId="4" borderId="0" xfId="0" applyNumberFormat="1" applyFont="1" applyFill="1" applyBorder="1" applyAlignment="1">
      <alignment horizontal="right" vertical="center"/>
    </xf>
    <xf numFmtId="49" fontId="23" fillId="4" borderId="0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/>
    </xf>
    <xf numFmtId="0" fontId="33" fillId="4" borderId="0" xfId="0" applyFont="1" applyFill="1" applyBorder="1" applyAlignment="1">
      <alignment horizontal="right" wrapText="1"/>
    </xf>
    <xf numFmtId="164" fontId="32" fillId="4" borderId="0" xfId="0" applyNumberFormat="1" applyFont="1" applyFill="1" applyBorder="1" applyAlignment="1">
      <alignment horizontal="center" wrapText="1"/>
    </xf>
    <xf numFmtId="0" fontId="32" fillId="4" borderId="0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left" vertical="center" wrapText="1"/>
    </xf>
    <xf numFmtId="164" fontId="23" fillId="4" borderId="0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/>
    </xf>
    <xf numFmtId="0" fontId="23" fillId="4" borderId="0" xfId="0" applyNumberFormat="1" applyFont="1" applyFill="1" applyBorder="1" applyAlignment="1">
      <alignment horizontal="right" wrapText="1"/>
    </xf>
    <xf numFmtId="0" fontId="27" fillId="0" borderId="0" xfId="0" applyNumberFormat="1" applyFont="1" applyFill="1" applyBorder="1" applyAlignment="1">
      <alignment wrapText="1"/>
    </xf>
    <xf numFmtId="0" fontId="34" fillId="4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/>
    </xf>
    <xf numFmtId="0" fontId="23" fillId="4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36" fillId="0" borderId="0" xfId="53" applyFont="1" applyFill="1" applyBorder="1" applyAlignment="1">
      <alignment vertical="center"/>
      <protection/>
    </xf>
    <xf numFmtId="0" fontId="34" fillId="4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3" fillId="4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7" fillId="4" borderId="0" xfId="0" applyFont="1" applyFill="1" applyBorder="1" applyAlignment="1">
      <alignment/>
    </xf>
    <xf numFmtId="0" fontId="34" fillId="4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textRotation="90" wrapText="1"/>
    </xf>
    <xf numFmtId="0" fontId="27" fillId="0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top"/>
    </xf>
    <xf numFmtId="0" fontId="19" fillId="4" borderId="0" xfId="53" applyFont="1" applyFill="1" applyBorder="1" applyAlignment="1">
      <alignment horizontal="center" vertical="center"/>
      <protection/>
    </xf>
    <xf numFmtId="0" fontId="20" fillId="4" borderId="0" xfId="0" applyNumberFormat="1" applyFont="1" applyFill="1" applyBorder="1" applyAlignment="1">
      <alignment horizontal="left" vertical="center"/>
    </xf>
    <xf numFmtId="0" fontId="18" fillId="4" borderId="0" xfId="0" applyFont="1" applyFill="1" applyAlignment="1">
      <alignment/>
    </xf>
    <xf numFmtId="0" fontId="18" fillId="4" borderId="0" xfId="0" applyFont="1" applyFill="1" applyBorder="1" applyAlignment="1">
      <alignment horizontal="left" vertical="center" indent="4"/>
    </xf>
    <xf numFmtId="49" fontId="18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/>
    </xf>
    <xf numFmtId="0" fontId="37" fillId="4" borderId="0" xfId="0" applyFont="1" applyFill="1" applyBorder="1" applyAlignment="1">
      <alignment horizontal="left" vertical="center" wrapText="1"/>
    </xf>
    <xf numFmtId="164" fontId="18" fillId="4" borderId="0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/>
    </xf>
    <xf numFmtId="49" fontId="23" fillId="0" borderId="0" xfId="60" applyNumberFormat="1" applyFont="1" applyFill="1" applyBorder="1" applyAlignment="1" applyProtection="1">
      <alignment/>
      <protection/>
    </xf>
    <xf numFmtId="0" fontId="27" fillId="4" borderId="0" xfId="0" applyNumberFormat="1" applyFont="1" applyFill="1" applyBorder="1" applyAlignment="1">
      <alignment wrapText="1"/>
    </xf>
    <xf numFmtId="0" fontId="18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49" fontId="23" fillId="4" borderId="0" xfId="0" applyNumberFormat="1" applyFont="1" applyFill="1" applyBorder="1" applyAlignment="1">
      <alignment/>
    </xf>
    <xf numFmtId="0" fontId="23" fillId="4" borderId="0" xfId="53" applyFont="1" applyFill="1" applyBorder="1" applyAlignment="1">
      <alignment vertical="center"/>
      <protection/>
    </xf>
    <xf numFmtId="0" fontId="27" fillId="4" borderId="0" xfId="0" applyFont="1" applyFill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49" fontId="23" fillId="4" borderId="0" xfId="0" applyNumberFormat="1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27" fillId="4" borderId="0" xfId="0" applyFont="1" applyFill="1" applyAlignment="1">
      <alignment horizontal="left" vertical="center" wrapText="1"/>
    </xf>
    <xf numFmtId="0" fontId="23" fillId="4" borderId="0" xfId="53" applyFont="1" applyFill="1">
      <alignment/>
      <protection/>
    </xf>
    <xf numFmtId="0" fontId="18" fillId="0" borderId="0" xfId="53" applyFont="1" applyFill="1">
      <alignment/>
      <protection/>
    </xf>
    <xf numFmtId="0" fontId="23" fillId="4" borderId="0" xfId="0" applyFont="1" applyFill="1" applyBorder="1" applyAlignment="1">
      <alignment horizontal="center" vertical="top"/>
    </xf>
    <xf numFmtId="0" fontId="23" fillId="4" borderId="0" xfId="0" applyFont="1" applyFill="1" applyAlignment="1">
      <alignment horizontal="right"/>
    </xf>
    <xf numFmtId="0" fontId="23" fillId="4" borderId="0" xfId="0" applyFont="1" applyFill="1" applyAlignment="1">
      <alignment horizontal="center"/>
    </xf>
    <xf numFmtId="0" fontId="23" fillId="4" borderId="0" xfId="0" applyFont="1" applyFill="1" applyAlignment="1">
      <alignment horizontal="justify"/>
    </xf>
    <xf numFmtId="165" fontId="23" fillId="4" borderId="0" xfId="60" applyFont="1" applyFill="1" applyBorder="1" applyAlignment="1" applyProtection="1">
      <alignment/>
      <protection/>
    </xf>
    <xf numFmtId="0" fontId="23" fillId="4" borderId="0" xfId="6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>
      <alignment wrapText="1"/>
    </xf>
    <xf numFmtId="49" fontId="23" fillId="4" borderId="0" xfId="0" applyNumberFormat="1" applyFont="1" applyFill="1" applyBorder="1" applyAlignment="1">
      <alignment horizontal="right" vertical="center"/>
    </xf>
    <xf numFmtId="0" fontId="27" fillId="4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36" fillId="4" borderId="0" xfId="53" applyFont="1" applyFill="1" applyBorder="1" applyAlignment="1">
      <alignment vertical="center"/>
      <protection/>
    </xf>
    <xf numFmtId="0" fontId="34" fillId="4" borderId="0" xfId="0" applyFont="1" applyFill="1" applyAlignment="1">
      <alignment vertical="center"/>
    </xf>
    <xf numFmtId="0" fontId="34" fillId="4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23" fillId="4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41" fillId="4" borderId="0" xfId="0" applyFont="1" applyFill="1" applyBorder="1" applyAlignment="1">
      <alignment horizontal="left" vertical="center" wrapText="1"/>
    </xf>
    <xf numFmtId="0" fontId="42" fillId="4" borderId="0" xfId="0" applyFont="1" applyFill="1" applyAlignment="1">
      <alignment horizontal="left"/>
    </xf>
    <xf numFmtId="0" fontId="18" fillId="4" borderId="0" xfId="0" applyFont="1" applyFill="1" applyAlignment="1">
      <alignment/>
    </xf>
    <xf numFmtId="0" fontId="18" fillId="4" borderId="0" xfId="0" applyFont="1" applyFill="1" applyAlignment="1">
      <alignment horizontal="left"/>
    </xf>
    <xf numFmtId="0" fontId="18" fillId="4" borderId="10" xfId="0" applyFont="1" applyFill="1" applyBorder="1" applyAlignment="1">
      <alignment/>
    </xf>
    <xf numFmtId="0" fontId="22" fillId="4" borderId="0" xfId="0" applyNumberFormat="1" applyFont="1" applyFill="1" applyBorder="1" applyAlignment="1">
      <alignment horizontal="left"/>
    </xf>
    <xf numFmtId="0" fontId="18" fillId="4" borderId="0" xfId="0" applyNumberFormat="1" applyFont="1" applyFill="1" applyBorder="1" applyAlignment="1">
      <alignment/>
    </xf>
    <xf numFmtId="0" fontId="20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vertical="top"/>
    </xf>
    <xf numFmtId="0" fontId="18" fillId="4" borderId="0" xfId="0" applyFont="1" applyFill="1" applyAlignment="1">
      <alignment vertical="top"/>
    </xf>
    <xf numFmtId="0" fontId="18" fillId="4" borderId="0" xfId="53" applyFont="1" applyFill="1">
      <alignment/>
      <protection/>
    </xf>
    <xf numFmtId="0" fontId="18" fillId="4" borderId="0" xfId="0" applyFont="1" applyFill="1" applyBorder="1" applyAlignment="1">
      <alignment horizontal="center" vertical="top"/>
    </xf>
    <xf numFmtId="0" fontId="18" fillId="4" borderId="0" xfId="0" applyFont="1" applyFill="1" applyAlignment="1">
      <alignment horizontal="right"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 horizontal="justify"/>
    </xf>
    <xf numFmtId="165" fontId="18" fillId="4" borderId="0" xfId="60" applyFont="1" applyFill="1" applyBorder="1" applyAlignment="1" applyProtection="1">
      <alignment/>
      <protection/>
    </xf>
    <xf numFmtId="0" fontId="18" fillId="4" borderId="0" xfId="6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vertical="center"/>
    </xf>
    <xf numFmtId="49" fontId="23" fillId="4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4" borderId="0" xfId="0" applyFont="1" applyFill="1" applyBorder="1" applyAlignment="1">
      <alignment/>
    </xf>
    <xf numFmtId="0" fontId="44" fillId="4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27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7" fillId="4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46" fillId="4" borderId="0" xfId="0" applyFont="1" applyFill="1" applyBorder="1" applyAlignment="1">
      <alignment/>
    </xf>
    <xf numFmtId="0" fontId="46" fillId="4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4" fillId="4" borderId="0" xfId="0" applyFont="1" applyFill="1" applyBorder="1" applyAlignment="1">
      <alignment/>
    </xf>
    <xf numFmtId="0" fontId="44" fillId="4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27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>
      <alignment horizontal="left"/>
    </xf>
    <xf numFmtId="0" fontId="0" fillId="4" borderId="0" xfId="0" applyFont="1" applyFill="1" applyAlignment="1">
      <alignment/>
    </xf>
    <xf numFmtId="0" fontId="52" fillId="4" borderId="0" xfId="0" applyNumberFormat="1" applyFont="1" applyFill="1" applyBorder="1" applyAlignment="1">
      <alignment horizontal="left"/>
    </xf>
    <xf numFmtId="0" fontId="19" fillId="4" borderId="0" xfId="0" applyNumberFormat="1" applyFont="1" applyFill="1" applyBorder="1" applyAlignment="1">
      <alignment/>
    </xf>
    <xf numFmtId="0" fontId="52" fillId="4" borderId="0" xfId="0" applyNumberFormat="1" applyFont="1" applyFill="1" applyBorder="1" applyAlignment="1">
      <alignment/>
    </xf>
    <xf numFmtId="0" fontId="19" fillId="4" borderId="0" xfId="0" applyFont="1" applyFill="1" applyAlignment="1">
      <alignment/>
    </xf>
    <xf numFmtId="0" fontId="30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/>
    </xf>
    <xf numFmtId="0" fontId="19" fillId="4" borderId="0" xfId="0" applyFont="1" applyFill="1" applyBorder="1" applyAlignment="1">
      <alignment/>
    </xf>
    <xf numFmtId="0" fontId="19" fillId="4" borderId="0" xfId="0" applyFont="1" applyFill="1" applyBorder="1" applyAlignment="1">
      <alignment horizontal="left" vertical="center" wrapText="1"/>
    </xf>
    <xf numFmtId="49" fontId="19" fillId="4" borderId="0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>
      <alignment/>
    </xf>
    <xf numFmtId="0" fontId="0" fillId="0" borderId="0" xfId="0" applyBorder="1" applyAlignment="1">
      <alignment/>
    </xf>
    <xf numFmtId="49" fontId="40" fillId="4" borderId="0" xfId="0" applyNumberFormat="1" applyFont="1" applyFill="1" applyBorder="1" applyAlignment="1">
      <alignment horizontal="left" wrapText="1"/>
    </xf>
    <xf numFmtId="0" fontId="53" fillId="4" borderId="0" xfId="0" applyFont="1" applyFill="1" applyAlignment="1">
      <alignment horizontal="left" wrapText="1"/>
    </xf>
    <xf numFmtId="0" fontId="19" fillId="4" borderId="0" xfId="0" applyFont="1" applyFill="1" applyBorder="1" applyAlignment="1">
      <alignment/>
    </xf>
    <xf numFmtId="0" fontId="30" fillId="4" borderId="0" xfId="0" applyFont="1" applyFill="1" applyBorder="1" applyAlignment="1">
      <alignment vertical="center" wrapText="1"/>
    </xf>
    <xf numFmtId="0" fontId="30" fillId="4" borderId="0" xfId="0" applyFont="1" applyFill="1" applyBorder="1" applyAlignment="1">
      <alignment horizontal="right" vertical="center"/>
    </xf>
    <xf numFmtId="164" fontId="19" fillId="4" borderId="0" xfId="0" applyNumberFormat="1" applyFont="1" applyFill="1" applyBorder="1" applyAlignment="1">
      <alignment horizontal="center" vertical="center" wrapText="1"/>
    </xf>
    <xf numFmtId="49" fontId="19" fillId="4" borderId="0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/>
    </xf>
    <xf numFmtId="0" fontId="54" fillId="4" borderId="0" xfId="0" applyFont="1" applyFill="1" applyAlignment="1">
      <alignment horizontal="left"/>
    </xf>
    <xf numFmtId="0" fontId="19" fillId="4" borderId="0" xfId="0" applyFont="1" applyFill="1" applyAlignment="1">
      <alignment horizontal="left"/>
    </xf>
    <xf numFmtId="0" fontId="19" fillId="4" borderId="0" xfId="0" applyFont="1" applyFill="1" applyAlignment="1">
      <alignment horizontal="left" vertical="top"/>
    </xf>
    <xf numFmtId="0" fontId="19" fillId="4" borderId="0" xfId="0" applyFont="1" applyFill="1" applyAlignment="1">
      <alignment vertical="top"/>
    </xf>
    <xf numFmtId="0" fontId="19" fillId="4" borderId="0" xfId="53" applyFont="1" applyFill="1">
      <alignment/>
      <protection/>
    </xf>
    <xf numFmtId="0" fontId="19" fillId="4" borderId="0" xfId="0" applyFont="1" applyFill="1" applyBorder="1" applyAlignment="1">
      <alignment horizontal="center" vertical="top"/>
    </xf>
    <xf numFmtId="0" fontId="19" fillId="4" borderId="0" xfId="0" applyFont="1" applyFill="1" applyAlignment="1">
      <alignment horizontal="right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justify"/>
    </xf>
    <xf numFmtId="165" fontId="19" fillId="4" borderId="0" xfId="60" applyFont="1" applyFill="1" applyBorder="1" applyAlignment="1" applyProtection="1">
      <alignment/>
      <protection/>
    </xf>
    <xf numFmtId="0" fontId="19" fillId="4" borderId="0" xfId="60" applyNumberFormat="1" applyFont="1" applyFill="1" applyBorder="1" applyAlignment="1" applyProtection="1">
      <alignment/>
      <protection/>
    </xf>
    <xf numFmtId="0" fontId="19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4" fontId="18" fillId="4" borderId="16" xfId="0" applyNumberFormat="1" applyFont="1" applyFill="1" applyBorder="1" applyAlignment="1">
      <alignment horizontal="center" vertical="center" wrapText="1"/>
    </xf>
    <xf numFmtId="3" fontId="18" fillId="4" borderId="16" xfId="0" applyNumberFormat="1" applyFont="1" applyFill="1" applyBorder="1" applyAlignment="1">
      <alignment horizontal="center" vertical="top" wrapText="1"/>
    </xf>
    <xf numFmtId="49" fontId="18" fillId="4" borderId="16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/>
    </xf>
    <xf numFmtId="165" fontId="18" fillId="4" borderId="16" xfId="60" applyFont="1" applyFill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>
      <alignment horizontal="center" vertical="center" wrapText="1"/>
    </xf>
    <xf numFmtId="49" fontId="18" fillId="4" borderId="16" xfId="0" applyNumberFormat="1" applyFont="1" applyFill="1" applyBorder="1" applyAlignment="1">
      <alignment horizontal="center" vertical="top" wrapText="1"/>
    </xf>
    <xf numFmtId="2" fontId="18" fillId="4" borderId="16" xfId="0" applyNumberFormat="1" applyFont="1" applyFill="1" applyBorder="1" applyAlignment="1">
      <alignment horizontal="center" vertical="top" wrapText="1"/>
    </xf>
    <xf numFmtId="2" fontId="18" fillId="4" borderId="16" xfId="0" applyNumberFormat="1" applyFont="1" applyFill="1" applyBorder="1" applyAlignment="1">
      <alignment horizontal="center" wrapText="1"/>
    </xf>
    <xf numFmtId="4" fontId="18" fillId="4" borderId="16" xfId="0" applyNumberFormat="1" applyFont="1" applyFill="1" applyBorder="1" applyAlignment="1">
      <alignment horizontal="center" vertical="top" wrapText="1"/>
    </xf>
    <xf numFmtId="49" fontId="18" fillId="4" borderId="16" xfId="0" applyNumberFormat="1" applyFont="1" applyFill="1" applyBorder="1" applyAlignment="1">
      <alignment horizontal="center" wrapText="1"/>
    </xf>
    <xf numFmtId="0" fontId="20" fillId="4" borderId="17" xfId="0" applyFont="1" applyFill="1" applyBorder="1" applyAlignment="1">
      <alignment horizontal="right" vertical="center" wrapText="1"/>
    </xf>
    <xf numFmtId="4" fontId="18" fillId="4" borderId="16" xfId="0" applyNumberFormat="1" applyFont="1" applyFill="1" applyBorder="1" applyAlignment="1">
      <alignment horizontal="center" wrapText="1"/>
    </xf>
    <xf numFmtId="0" fontId="23" fillId="4" borderId="16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49" fontId="23" fillId="4" borderId="16" xfId="0" applyNumberFormat="1" applyFont="1" applyFill="1" applyBorder="1" applyAlignment="1">
      <alignment horizontal="center"/>
    </xf>
    <xf numFmtId="0" fontId="27" fillId="4" borderId="0" xfId="0" applyFont="1" applyFill="1" applyBorder="1" applyAlignment="1">
      <alignment horizontal="left" wrapText="1"/>
    </xf>
    <xf numFmtId="3" fontId="23" fillId="4" borderId="16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6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/>
    </xf>
    <xf numFmtId="0" fontId="23" fillId="4" borderId="17" xfId="0" applyFont="1" applyFill="1" applyBorder="1" applyAlignment="1">
      <alignment horizontal="center" vertical="top"/>
    </xf>
    <xf numFmtId="0" fontId="23" fillId="4" borderId="10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wrapText="1"/>
    </xf>
    <xf numFmtId="0" fontId="23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right" vertical="center"/>
    </xf>
    <xf numFmtId="0" fontId="18" fillId="4" borderId="16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top" wrapText="1"/>
    </xf>
    <xf numFmtId="0" fontId="20" fillId="4" borderId="0" xfId="0" applyFont="1" applyFill="1" applyBorder="1" applyAlignment="1">
      <alignment horizontal="left" vertical="center" wrapText="1"/>
    </xf>
    <xf numFmtId="166" fontId="18" fillId="4" borderId="16" xfId="0" applyNumberFormat="1" applyFont="1" applyFill="1" applyBorder="1" applyAlignment="1">
      <alignment horizontal="center" vertical="top" wrapText="1"/>
    </xf>
    <xf numFmtId="49" fontId="20" fillId="4" borderId="0" xfId="0" applyNumberFormat="1" applyFont="1" applyFill="1" applyBorder="1" applyAlignment="1">
      <alignment horizontal="left" vertical="center" wrapText="1"/>
    </xf>
    <xf numFmtId="3" fontId="23" fillId="4" borderId="16" xfId="0" applyNumberFormat="1" applyFont="1" applyFill="1" applyBorder="1" applyAlignment="1">
      <alignment horizontal="center" vertical="top" wrapText="1"/>
    </xf>
    <xf numFmtId="49" fontId="27" fillId="4" borderId="17" xfId="0" applyNumberFormat="1" applyFont="1" applyFill="1" applyBorder="1" applyAlignment="1">
      <alignment horizontal="right" vertical="center"/>
    </xf>
    <xf numFmtId="49" fontId="23" fillId="4" borderId="16" xfId="0" applyNumberFormat="1" applyFont="1" applyFill="1" applyBorder="1" applyAlignment="1">
      <alignment horizontal="center" vertical="center" wrapText="1"/>
    </xf>
    <xf numFmtId="4" fontId="23" fillId="4" borderId="16" xfId="0" applyNumberFormat="1" applyFont="1" applyFill="1" applyBorder="1" applyAlignment="1">
      <alignment horizontal="center" vertical="top" wrapText="1"/>
    </xf>
    <xf numFmtId="49" fontId="23" fillId="4" borderId="16" xfId="0" applyNumberFormat="1" applyFont="1" applyFill="1" applyBorder="1" applyAlignment="1">
      <alignment horizontal="left" vertical="top" wrapText="1"/>
    </xf>
    <xf numFmtId="49" fontId="23" fillId="4" borderId="16" xfId="0" applyNumberFormat="1" applyFont="1" applyFill="1" applyBorder="1" applyAlignment="1">
      <alignment horizontal="center" vertical="top" wrapText="1"/>
    </xf>
    <xf numFmtId="49" fontId="18" fillId="4" borderId="16" xfId="0" applyNumberFormat="1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wrapText="1"/>
    </xf>
    <xf numFmtId="49" fontId="23" fillId="4" borderId="16" xfId="0" applyNumberFormat="1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left" vertical="center" wrapText="1"/>
    </xf>
    <xf numFmtId="4" fontId="23" fillId="4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7" fillId="4" borderId="0" xfId="0" applyFont="1" applyFill="1" applyBorder="1" applyAlignment="1">
      <alignment horizontal="left" vertical="center" wrapText="1"/>
    </xf>
    <xf numFmtId="49" fontId="26" fillId="4" borderId="16" xfId="0" applyNumberFormat="1" applyFont="1" applyFill="1" applyBorder="1" applyAlignment="1">
      <alignment horizontal="left" vertical="top" wrapText="1"/>
    </xf>
    <xf numFmtId="0" fontId="20" fillId="4" borderId="16" xfId="0" applyFont="1" applyFill="1" applyBorder="1" applyAlignment="1">
      <alignment horizontal="center" vertical="center" wrapText="1"/>
    </xf>
    <xf numFmtId="49" fontId="22" fillId="4" borderId="16" xfId="0" applyNumberFormat="1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>
      <alignment horizontal="left"/>
    </xf>
    <xf numFmtId="0" fontId="20" fillId="4" borderId="0" xfId="0" applyNumberFormat="1" applyFont="1" applyFill="1" applyBorder="1" applyAlignment="1">
      <alignment horizontal="left"/>
    </xf>
    <xf numFmtId="49" fontId="18" fillId="4" borderId="15" xfId="0" applyNumberFormat="1" applyFont="1" applyFill="1" applyBorder="1" applyAlignment="1">
      <alignment horizontal="center"/>
    </xf>
    <xf numFmtId="0" fontId="21" fillId="4" borderId="17" xfId="53" applyFont="1" applyFill="1" applyBorder="1" applyAlignment="1">
      <alignment horizontal="center" vertical="center"/>
      <protection/>
    </xf>
    <xf numFmtId="0" fontId="19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/>
    </xf>
    <xf numFmtId="0" fontId="23" fillId="0" borderId="0" xfId="53" applyFont="1" applyFill="1" applyBorder="1" applyAlignment="1">
      <alignment horizontal="center"/>
      <protection/>
    </xf>
    <xf numFmtId="0" fontId="23" fillId="4" borderId="18" xfId="0" applyFont="1" applyFill="1" applyBorder="1" applyAlignment="1">
      <alignment horizontal="center" wrapText="1"/>
    </xf>
    <xf numFmtId="0" fontId="23" fillId="4" borderId="19" xfId="0" applyFont="1" applyFill="1" applyBorder="1" applyAlignment="1">
      <alignment horizontal="center" wrapText="1"/>
    </xf>
    <xf numFmtId="0" fontId="27" fillId="4" borderId="20" xfId="0" applyFont="1" applyFill="1" applyBorder="1" applyAlignment="1">
      <alignment horizontal="right" wrapText="1"/>
    </xf>
    <xf numFmtId="164" fontId="23" fillId="4" borderId="21" xfId="0" applyNumberFormat="1" applyFont="1" applyFill="1" applyBorder="1" applyAlignment="1">
      <alignment horizontal="center" wrapText="1"/>
    </xf>
    <xf numFmtId="0" fontId="23" fillId="4" borderId="22" xfId="0" applyFont="1" applyFill="1" applyBorder="1" applyAlignment="1">
      <alignment horizontal="center" wrapText="1"/>
    </xf>
    <xf numFmtId="0" fontId="23" fillId="4" borderId="23" xfId="0" applyFont="1" applyFill="1" applyBorder="1" applyAlignment="1">
      <alignment horizontal="center" wrapText="1"/>
    </xf>
    <xf numFmtId="0" fontId="23" fillId="4" borderId="24" xfId="0" applyFont="1" applyFill="1" applyBorder="1" applyAlignment="1">
      <alignment horizontal="center" wrapText="1"/>
    </xf>
    <xf numFmtId="164" fontId="23" fillId="4" borderId="13" xfId="0" applyNumberFormat="1" applyFont="1" applyFill="1" applyBorder="1" applyAlignment="1">
      <alignment horizontal="center" wrapText="1"/>
    </xf>
    <xf numFmtId="49" fontId="23" fillId="4" borderId="16" xfId="0" applyNumberFormat="1" applyFont="1" applyFill="1" applyBorder="1" applyAlignment="1">
      <alignment horizontal="center" wrapText="1"/>
    </xf>
    <xf numFmtId="0" fontId="23" fillId="4" borderId="25" xfId="0" applyFont="1" applyFill="1" applyBorder="1" applyAlignment="1">
      <alignment horizontal="center" wrapText="1"/>
    </xf>
    <xf numFmtId="164" fontId="23" fillId="4" borderId="16" xfId="0" applyNumberFormat="1" applyFont="1" applyFill="1" applyBorder="1" applyAlignment="1">
      <alignment horizont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wrapText="1"/>
    </xf>
    <xf numFmtId="0" fontId="23" fillId="4" borderId="29" xfId="0" applyFont="1" applyFill="1" applyBorder="1" applyAlignment="1">
      <alignment horizontal="center" wrapText="1"/>
    </xf>
    <xf numFmtId="164" fontId="23" fillId="4" borderId="30" xfId="0" applyNumberFormat="1" applyFont="1" applyFill="1" applyBorder="1" applyAlignment="1">
      <alignment horizontal="center" wrapText="1"/>
    </xf>
    <xf numFmtId="49" fontId="23" fillId="4" borderId="29" xfId="0" applyNumberFormat="1" applyFont="1" applyFill="1" applyBorder="1" applyAlignment="1">
      <alignment horizontal="center" wrapText="1"/>
    </xf>
    <xf numFmtId="0" fontId="23" fillId="4" borderId="31" xfId="0" applyFont="1" applyFill="1" applyBorder="1" applyAlignment="1">
      <alignment horizontal="center" wrapText="1"/>
    </xf>
    <xf numFmtId="0" fontId="23" fillId="4" borderId="32" xfId="0" applyFont="1" applyFill="1" applyBorder="1" applyAlignment="1">
      <alignment horizontal="center" vertical="center" wrapText="1"/>
    </xf>
    <xf numFmtId="49" fontId="27" fillId="4" borderId="0" xfId="0" applyNumberFormat="1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left" vertical="center" wrapText="1" indent="2"/>
    </xf>
    <xf numFmtId="164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left" vertical="center" wrapText="1" indent="4"/>
    </xf>
    <xf numFmtId="49" fontId="23" fillId="4" borderId="16" xfId="0" applyNumberFormat="1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horizontal="left"/>
    </xf>
    <xf numFmtId="0" fontId="27" fillId="4" borderId="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center" wrapText="1"/>
    </xf>
    <xf numFmtId="0" fontId="35" fillId="4" borderId="17" xfId="53" applyFont="1" applyFill="1" applyBorder="1" applyAlignment="1">
      <alignment horizontal="center" vertical="center"/>
      <protection/>
    </xf>
    <xf numFmtId="0" fontId="27" fillId="4" borderId="0" xfId="0" applyFont="1" applyFill="1" applyBorder="1" applyAlignment="1">
      <alignment horizontal="left" vertical="center"/>
    </xf>
    <xf numFmtId="0" fontId="27" fillId="4" borderId="0" xfId="0" applyNumberFormat="1" applyFont="1" applyFill="1" applyBorder="1" applyAlignment="1">
      <alignment horizontal="center" vertical="center" wrapText="1"/>
    </xf>
    <xf numFmtId="49" fontId="23" fillId="4" borderId="0" xfId="0" applyNumberFormat="1" applyFont="1" applyFill="1" applyBorder="1" applyAlignment="1">
      <alignment horizontal="left"/>
    </xf>
    <xf numFmtId="0" fontId="23" fillId="4" borderId="10" xfId="0" applyNumberFormat="1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18" fillId="4" borderId="16" xfId="0" applyNumberFormat="1" applyFont="1" applyFill="1" applyBorder="1" applyAlignment="1">
      <alignment horizontal="center" vertical="top" wrapText="1"/>
    </xf>
    <xf numFmtId="4" fontId="20" fillId="4" borderId="16" xfId="0" applyNumberFormat="1" applyFont="1" applyFill="1" applyBorder="1" applyAlignment="1">
      <alignment horizontal="center" vertical="top" wrapText="1"/>
    </xf>
    <xf numFmtId="0" fontId="20" fillId="4" borderId="17" xfId="0" applyNumberFormat="1" applyFont="1" applyFill="1" applyBorder="1" applyAlignment="1">
      <alignment horizontal="right" vertical="center" wrapText="1"/>
    </xf>
    <xf numFmtId="0" fontId="18" fillId="4" borderId="16" xfId="0" applyNumberFormat="1" applyFont="1" applyFill="1" applyBorder="1" applyAlignment="1">
      <alignment horizontal="left" vertical="top" wrapText="1"/>
    </xf>
    <xf numFmtId="0" fontId="20" fillId="4" borderId="16" xfId="0" applyNumberFormat="1" applyFont="1" applyFill="1" applyBorder="1" applyAlignment="1">
      <alignment horizontal="left" vertical="top" wrapText="1"/>
    </xf>
    <xf numFmtId="4" fontId="22" fillId="4" borderId="16" xfId="0" applyNumberFormat="1" applyFont="1" applyFill="1" applyBorder="1" applyAlignment="1">
      <alignment horizontal="center" vertical="top" wrapText="1"/>
    </xf>
    <xf numFmtId="0" fontId="18" fillId="4" borderId="16" xfId="0" applyNumberFormat="1" applyFont="1" applyFill="1" applyBorder="1" applyAlignment="1">
      <alignment horizontal="center" vertical="center" wrapText="1"/>
    </xf>
    <xf numFmtId="0" fontId="18" fillId="4" borderId="16" xfId="0" applyNumberFormat="1" applyFont="1" applyFill="1" applyBorder="1" applyAlignment="1">
      <alignment horizontal="center" wrapText="1"/>
    </xf>
    <xf numFmtId="49" fontId="18" fillId="4" borderId="0" xfId="0" applyNumberFormat="1" applyFont="1" applyFill="1" applyBorder="1" applyAlignment="1">
      <alignment horizontal="left" wrapText="1"/>
    </xf>
    <xf numFmtId="49" fontId="23" fillId="4" borderId="10" xfId="0" applyNumberFormat="1" applyFont="1" applyFill="1" applyBorder="1" applyAlignment="1">
      <alignment horizontal="center"/>
    </xf>
    <xf numFmtId="0" fontId="23" fillId="4" borderId="10" xfId="60" applyNumberFormat="1" applyFont="1" applyFill="1" applyBorder="1" applyAlignment="1" applyProtection="1">
      <alignment horizontal="center"/>
      <protection/>
    </xf>
    <xf numFmtId="0" fontId="23" fillId="4" borderId="17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 vertical="top"/>
    </xf>
    <xf numFmtId="49" fontId="23" fillId="4" borderId="10" xfId="0" applyNumberFormat="1" applyFont="1" applyFill="1" applyBorder="1" applyAlignment="1">
      <alignment horizontal="center" vertical="top"/>
    </xf>
    <xf numFmtId="0" fontId="23" fillId="4" borderId="16" xfId="0" applyFont="1" applyFill="1" applyBorder="1" applyAlignment="1">
      <alignment horizontal="left" vertical="top" indent="2"/>
    </xf>
    <xf numFmtId="0" fontId="34" fillId="4" borderId="16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left" wrapText="1"/>
    </xf>
    <xf numFmtId="0" fontId="34" fillId="4" borderId="16" xfId="0" applyFont="1" applyFill="1" applyBorder="1" applyAlignment="1">
      <alignment horizontal="center" vertical="center"/>
    </xf>
    <xf numFmtId="49" fontId="23" fillId="4" borderId="13" xfId="0" applyNumberFormat="1" applyFont="1" applyFill="1" applyBorder="1" applyAlignment="1">
      <alignment horizontal="left" vertical="top" wrapText="1"/>
    </xf>
    <xf numFmtId="49" fontId="23" fillId="4" borderId="0" xfId="0" applyNumberFormat="1" applyFont="1" applyFill="1" applyBorder="1" applyAlignment="1">
      <alignment horizontal="left" wrapText="1"/>
    </xf>
    <xf numFmtId="49" fontId="39" fillId="4" borderId="0" xfId="0" applyNumberFormat="1" applyFont="1" applyFill="1" applyBorder="1" applyAlignment="1">
      <alignment horizontal="left" wrapText="1"/>
    </xf>
    <xf numFmtId="49" fontId="23" fillId="4" borderId="13" xfId="0" applyNumberFormat="1" applyFont="1" applyFill="1" applyBorder="1" applyAlignment="1">
      <alignment horizontal="left" wrapText="1"/>
    </xf>
    <xf numFmtId="0" fontId="23" fillId="4" borderId="15" xfId="0" applyNumberFormat="1" applyFont="1" applyFill="1" applyBorder="1" applyAlignment="1">
      <alignment horizontal="center"/>
    </xf>
    <xf numFmtId="3" fontId="23" fillId="4" borderId="16" xfId="0" applyNumberFormat="1" applyFont="1" applyFill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/>
    </xf>
    <xf numFmtId="0" fontId="31" fillId="4" borderId="16" xfId="0" applyFont="1" applyFill="1" applyBorder="1" applyAlignment="1">
      <alignment horizontal="left" vertical="center" wrapText="1" indent="2"/>
    </xf>
    <xf numFmtId="49" fontId="23" fillId="4" borderId="13" xfId="0" applyNumberFormat="1" applyFont="1" applyFill="1" applyBorder="1" applyAlignment="1">
      <alignment horizontal="left" vertical="center" wrapText="1"/>
    </xf>
    <xf numFmtId="49" fontId="23" fillId="4" borderId="16" xfId="0" applyNumberFormat="1" applyFont="1" applyFill="1" applyBorder="1" applyAlignment="1">
      <alignment horizontal="left" wrapText="1"/>
    </xf>
    <xf numFmtId="49" fontId="23" fillId="4" borderId="0" xfId="0" applyNumberFormat="1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right" vertical="center"/>
    </xf>
    <xf numFmtId="0" fontId="18" fillId="4" borderId="16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left" vertical="top" wrapText="1"/>
    </xf>
    <xf numFmtId="49" fontId="18" fillId="4" borderId="16" xfId="0" applyNumberFormat="1" applyFont="1" applyFill="1" applyBorder="1" applyAlignment="1">
      <alignment horizontal="center" vertical="top"/>
    </xf>
    <xf numFmtId="49" fontId="34" fillId="4" borderId="16" xfId="0" applyNumberFormat="1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vertical="top" wrapText="1"/>
    </xf>
    <xf numFmtId="49" fontId="18" fillId="4" borderId="10" xfId="0" applyNumberFormat="1" applyFont="1" applyFill="1" applyBorder="1" applyAlignment="1">
      <alignment horizontal="center"/>
    </xf>
    <xf numFmtId="0" fontId="18" fillId="4" borderId="10" xfId="60" applyNumberFormat="1" applyFont="1" applyFill="1" applyBorder="1" applyAlignment="1" applyProtection="1">
      <alignment horizontal="center"/>
      <protection/>
    </xf>
    <xf numFmtId="0" fontId="18" fillId="4" borderId="17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center" vertical="top"/>
    </xf>
    <xf numFmtId="49" fontId="18" fillId="4" borderId="10" xfId="0" applyNumberFormat="1" applyFont="1" applyFill="1" applyBorder="1" applyAlignment="1">
      <alignment horizontal="center" vertical="top"/>
    </xf>
    <xf numFmtId="0" fontId="18" fillId="4" borderId="10" xfId="0" applyFont="1" applyFill="1" applyBorder="1" applyAlignment="1">
      <alignment horizontal="center"/>
    </xf>
    <xf numFmtId="0" fontId="23" fillId="4" borderId="16" xfId="0" applyFont="1" applyFill="1" applyBorder="1" applyAlignment="1">
      <alignment vertical="center" wrapText="1"/>
    </xf>
    <xf numFmtId="49" fontId="29" fillId="4" borderId="0" xfId="0" applyNumberFormat="1" applyFont="1" applyFill="1" applyBorder="1" applyAlignment="1">
      <alignment horizontal="left" wrapText="1"/>
    </xf>
    <xf numFmtId="0" fontId="27" fillId="4" borderId="10" xfId="0" applyFont="1" applyFill="1" applyBorder="1" applyAlignment="1">
      <alignment horizontal="left" wrapText="1"/>
    </xf>
    <xf numFmtId="49" fontId="20" fillId="4" borderId="17" xfId="0" applyNumberFormat="1" applyFont="1" applyFill="1" applyBorder="1" applyAlignment="1">
      <alignment horizontal="right" vertical="center"/>
    </xf>
    <xf numFmtId="49" fontId="18" fillId="4" borderId="16" xfId="0" applyNumberFormat="1" applyFont="1" applyFill="1" applyBorder="1" applyAlignment="1">
      <alignment horizont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wrapText="1"/>
    </xf>
    <xf numFmtId="0" fontId="29" fillId="4" borderId="17" xfId="53" applyFont="1" applyFill="1" applyBorder="1" applyAlignment="1">
      <alignment horizontal="center" vertical="center"/>
      <protection/>
    </xf>
    <xf numFmtId="0" fontId="20" fillId="4" borderId="0" xfId="0" applyFont="1" applyFill="1" applyBorder="1" applyAlignment="1">
      <alignment horizontal="left" vertical="center"/>
    </xf>
    <xf numFmtId="0" fontId="20" fillId="4" borderId="0" xfId="0" applyNumberFormat="1" applyFont="1" applyFill="1" applyBorder="1" applyAlignment="1">
      <alignment horizontal="center" vertical="center" wrapText="1"/>
    </xf>
    <xf numFmtId="49" fontId="18" fillId="4" borderId="0" xfId="0" applyNumberFormat="1" applyFont="1" applyFill="1" applyBorder="1" applyAlignment="1">
      <alignment horizontal="left"/>
    </xf>
    <xf numFmtId="0" fontId="34" fillId="4" borderId="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center"/>
    </xf>
    <xf numFmtId="49" fontId="26" fillId="4" borderId="16" xfId="0" applyNumberFormat="1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3" fontId="44" fillId="0" borderId="13" xfId="0" applyNumberFormat="1" applyFont="1" applyFill="1" applyBorder="1" applyAlignment="1">
      <alignment horizontal="center" wrapText="1"/>
    </xf>
    <xf numFmtId="3" fontId="44" fillId="0" borderId="14" xfId="0" applyNumberFormat="1" applyFont="1" applyFill="1" applyBorder="1" applyAlignment="1">
      <alignment horizontal="center" wrapText="1"/>
    </xf>
    <xf numFmtId="0" fontId="36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3" fontId="36" fillId="0" borderId="13" xfId="0" applyNumberFormat="1" applyFont="1" applyFill="1" applyBorder="1" applyAlignment="1">
      <alignment horizontal="center" wrapText="1"/>
    </xf>
    <xf numFmtId="3" fontId="36" fillId="0" borderId="14" xfId="0" applyNumberFormat="1" applyFont="1" applyFill="1" applyBorder="1" applyAlignment="1">
      <alignment horizontal="center" wrapText="1"/>
    </xf>
    <xf numFmtId="4" fontId="36" fillId="4" borderId="13" xfId="0" applyNumberFormat="1" applyFont="1" applyFill="1" applyBorder="1" applyAlignment="1">
      <alignment horizontal="center" vertical="center" wrapText="1"/>
    </xf>
    <xf numFmtId="4" fontId="36" fillId="4" borderId="15" xfId="0" applyNumberFormat="1" applyFont="1" applyFill="1" applyBorder="1" applyAlignment="1">
      <alignment horizontal="center" vertical="center" wrapText="1"/>
    </xf>
    <xf numFmtId="4" fontId="36" fillId="4" borderId="14" xfId="0" applyNumberFormat="1" applyFont="1" applyFill="1" applyBorder="1" applyAlignment="1">
      <alignment horizontal="center" vertical="center" wrapText="1"/>
    </xf>
    <xf numFmtId="3" fontId="44" fillId="4" borderId="13" xfId="0" applyNumberFormat="1" applyFont="1" applyFill="1" applyBorder="1" applyAlignment="1">
      <alignment horizontal="center" vertical="center" wrapText="1"/>
    </xf>
    <xf numFmtId="3" fontId="44" fillId="4" borderId="15" xfId="0" applyNumberFormat="1" applyFont="1" applyFill="1" applyBorder="1" applyAlignment="1">
      <alignment horizontal="center" vertical="center" wrapText="1"/>
    </xf>
    <xf numFmtId="3" fontId="44" fillId="4" borderId="14" xfId="0" applyNumberFormat="1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0" fontId="44" fillId="4" borderId="14" xfId="0" applyFont="1" applyFill="1" applyBorder="1" applyAlignment="1">
      <alignment horizontal="center" vertical="center" wrapText="1"/>
    </xf>
    <xf numFmtId="49" fontId="36" fillId="4" borderId="13" xfId="0" applyNumberFormat="1" applyFont="1" applyFill="1" applyBorder="1" applyAlignment="1">
      <alignment horizontal="left" vertical="center" wrapText="1"/>
    </xf>
    <xf numFmtId="49" fontId="36" fillId="4" borderId="15" xfId="0" applyNumberFormat="1" applyFont="1" applyFill="1" applyBorder="1" applyAlignment="1">
      <alignment horizontal="left" vertical="center" wrapText="1"/>
    </xf>
    <xf numFmtId="49" fontId="36" fillId="4" borderId="14" xfId="0" applyNumberFormat="1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6" fillId="4" borderId="16" xfId="0" applyNumberFormat="1" applyFont="1" applyFill="1" applyBorder="1" applyAlignment="1">
      <alignment horizontal="left" vertical="center" wrapText="1"/>
    </xf>
    <xf numFmtId="49" fontId="36" fillId="4" borderId="13" xfId="0" applyNumberFormat="1" applyFont="1" applyFill="1" applyBorder="1" applyAlignment="1">
      <alignment horizontal="center" vertical="center" wrapText="1"/>
    </xf>
    <xf numFmtId="49" fontId="36" fillId="4" borderId="15" xfId="0" applyNumberFormat="1" applyFont="1" applyFill="1" applyBorder="1" applyAlignment="1">
      <alignment horizontal="center" vertical="center" wrapText="1"/>
    </xf>
    <xf numFmtId="49" fontId="36" fillId="4" borderId="14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168" fontId="23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66" fontId="23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left" vertical="center" wrapText="1"/>
    </xf>
    <xf numFmtId="167" fontId="23" fillId="0" borderId="16" xfId="6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>
      <alignment horizontal="center" vertical="center" wrapText="1"/>
    </xf>
    <xf numFmtId="166" fontId="23" fillId="4" borderId="16" xfId="0" applyNumberFormat="1" applyFont="1" applyFill="1" applyBorder="1" applyAlignment="1">
      <alignment horizontal="center" vertical="center" wrapText="1"/>
    </xf>
    <xf numFmtId="1" fontId="23" fillId="4" borderId="16" xfId="0" applyNumberFormat="1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49" fontId="27" fillId="4" borderId="16" xfId="0" applyNumberFormat="1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3" fontId="27" fillId="0" borderId="16" xfId="0" applyNumberFormat="1" applyFont="1" applyFill="1" applyBorder="1" applyAlignment="1">
      <alignment horizontal="center" wrapText="1"/>
    </xf>
    <xf numFmtId="3" fontId="23" fillId="0" borderId="16" xfId="0" applyNumberFormat="1" applyFont="1" applyFill="1" applyBorder="1" applyAlignment="1">
      <alignment horizontal="center" wrapText="1"/>
    </xf>
    <xf numFmtId="4" fontId="23" fillId="0" borderId="16" xfId="0" applyNumberFormat="1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 wrapText="1"/>
    </xf>
    <xf numFmtId="3" fontId="44" fillId="0" borderId="16" xfId="0" applyNumberFormat="1" applyFont="1" applyFill="1" applyBorder="1" applyAlignment="1">
      <alignment horizontal="center" wrapText="1"/>
    </xf>
    <xf numFmtId="49" fontId="36" fillId="4" borderId="16" xfId="0" applyNumberFormat="1" applyFont="1" applyFill="1" applyBorder="1" applyAlignment="1">
      <alignment horizontal="center" wrapText="1"/>
    </xf>
    <xf numFmtId="3" fontId="36" fillId="0" borderId="16" xfId="0" applyNumberFormat="1" applyFont="1" applyFill="1" applyBorder="1" applyAlignment="1">
      <alignment horizontal="center" wrapText="1"/>
    </xf>
    <xf numFmtId="4" fontId="27" fillId="0" borderId="16" xfId="0" applyNumberFormat="1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3" fontId="56" fillId="0" borderId="16" xfId="0" applyNumberFormat="1" applyFont="1" applyFill="1" applyBorder="1" applyAlignment="1">
      <alignment horizontal="center" wrapText="1"/>
    </xf>
    <xf numFmtId="49" fontId="56" fillId="4" borderId="16" xfId="0" applyNumberFormat="1" applyFont="1" applyFill="1" applyBorder="1" applyAlignment="1">
      <alignment horizontal="center" wrapText="1"/>
    </xf>
    <xf numFmtId="165" fontId="58" fillId="0" borderId="16" xfId="60" applyFont="1" applyFill="1" applyBorder="1" applyAlignment="1">
      <alignment horizontal="center" wrapText="1"/>
    </xf>
    <xf numFmtId="166" fontId="23" fillId="0" borderId="16" xfId="0" applyNumberFormat="1" applyFont="1" applyFill="1" applyBorder="1" applyAlignment="1">
      <alignment horizontal="center" wrapText="1"/>
    </xf>
    <xf numFmtId="4" fontId="28" fillId="0" borderId="16" xfId="0" applyNumberFormat="1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34" fillId="0" borderId="16" xfId="0" applyFont="1" applyFill="1" applyBorder="1" applyAlignment="1">
      <alignment horizontal="center" wrapText="1"/>
    </xf>
    <xf numFmtId="3" fontId="47" fillId="0" borderId="16" xfId="0" applyNumberFormat="1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vertical="center" textRotation="90" wrapText="1"/>
    </xf>
    <xf numFmtId="4" fontId="27" fillId="4" borderId="16" xfId="0" applyNumberFormat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right" vertical="center" wrapText="1"/>
    </xf>
    <xf numFmtId="49" fontId="27" fillId="0" borderId="16" xfId="0" applyNumberFormat="1" applyFont="1" applyFill="1" applyBorder="1" applyAlignment="1">
      <alignment horizontal="right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3" fontId="36" fillId="4" borderId="16" xfId="0" applyNumberFormat="1" applyFont="1" applyFill="1" applyBorder="1" applyAlignment="1">
      <alignment horizontal="center" vertical="center" wrapText="1"/>
    </xf>
    <xf numFmtId="0" fontId="44" fillId="4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49" fontId="36" fillId="4" borderId="16" xfId="0" applyNumberFormat="1" applyFont="1" applyFill="1" applyBorder="1" applyAlignment="1">
      <alignment horizontal="center" vertical="center" wrapText="1"/>
    </xf>
    <xf numFmtId="49" fontId="23" fillId="4" borderId="26" xfId="0" applyNumberFormat="1" applyFont="1" applyFill="1" applyBorder="1" applyAlignment="1">
      <alignment horizontal="left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right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3" fontId="56" fillId="0" borderId="16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left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3" fontId="34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left" vertical="center" wrapText="1"/>
    </xf>
    <xf numFmtId="165" fontId="23" fillId="4" borderId="16" xfId="60" applyFont="1" applyFill="1" applyBorder="1" applyAlignment="1" applyProtection="1">
      <alignment horizontal="center" vertical="center" wrapText="1"/>
      <protection/>
    </xf>
    <xf numFmtId="2" fontId="18" fillId="4" borderId="0" xfId="0" applyNumberFormat="1" applyFont="1" applyFill="1" applyBorder="1" applyAlignment="1">
      <alignment horizontal="left" vertical="center" wrapText="1"/>
    </xf>
    <xf numFmtId="0" fontId="23" fillId="4" borderId="35" xfId="0" applyFont="1" applyFill="1" applyBorder="1" applyAlignment="1">
      <alignment horizontal="center" vertical="center" wrapText="1"/>
    </xf>
    <xf numFmtId="49" fontId="32" fillId="4" borderId="16" xfId="0" applyNumberFormat="1" applyFont="1" applyFill="1" applyBorder="1" applyAlignment="1">
      <alignment horizontal="left" wrapText="1"/>
    </xf>
    <xf numFmtId="49" fontId="19" fillId="4" borderId="10" xfId="0" applyNumberFormat="1" applyFont="1" applyFill="1" applyBorder="1" applyAlignment="1">
      <alignment horizontal="center"/>
    </xf>
    <xf numFmtId="0" fontId="19" fillId="4" borderId="10" xfId="60" applyNumberFormat="1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/>
    </xf>
    <xf numFmtId="0" fontId="19" fillId="4" borderId="10" xfId="0" applyFont="1" applyFill="1" applyBorder="1" applyAlignment="1">
      <alignment horizontal="center" vertical="top"/>
    </xf>
    <xf numFmtId="49" fontId="19" fillId="4" borderId="10" xfId="0" applyNumberFormat="1" applyFont="1" applyFill="1" applyBorder="1" applyAlignment="1">
      <alignment horizontal="center" vertical="top"/>
    </xf>
    <xf numFmtId="0" fontId="19" fillId="4" borderId="1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right" vertical="center"/>
    </xf>
    <xf numFmtId="49" fontId="19" fillId="4" borderId="16" xfId="0" applyNumberFormat="1" applyFont="1" applyFill="1" applyBorder="1" applyAlignment="1">
      <alignment horizontal="center" wrapText="1"/>
    </xf>
    <xf numFmtId="0" fontId="19" fillId="4" borderId="16" xfId="0" applyFont="1" applyFill="1" applyBorder="1" applyAlignment="1">
      <alignment horizontal="left" vertical="top" wrapText="1"/>
    </xf>
    <xf numFmtId="49" fontId="19" fillId="4" borderId="16" xfId="0" applyNumberFormat="1" applyFont="1" applyFill="1" applyBorder="1" applyAlignment="1">
      <alignment horizontal="center" vertical="top" wrapText="1"/>
    </xf>
    <xf numFmtId="0" fontId="19" fillId="4" borderId="1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 wrapText="1"/>
    </xf>
    <xf numFmtId="49" fontId="19" fillId="4" borderId="16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horizontal="left" vertical="center"/>
    </xf>
    <xf numFmtId="0" fontId="30" fillId="4" borderId="0" xfId="0" applyNumberFormat="1" applyFont="1" applyFill="1" applyBorder="1" applyAlignment="1">
      <alignment horizontal="center" vertical="center" wrapText="1"/>
    </xf>
    <xf numFmtId="49" fontId="19" fillId="4" borderId="0" xfId="0" applyNumberFormat="1" applyFont="1" applyFill="1" applyBorder="1" applyAlignment="1">
      <alignment horizontal="left"/>
    </xf>
    <xf numFmtId="0" fontId="19" fillId="4" borderId="10" xfId="0" applyNumberFormat="1" applyFont="1" applyFill="1" applyBorder="1" applyAlignment="1">
      <alignment horizontal="center"/>
    </xf>
    <xf numFmtId="0" fontId="19" fillId="4" borderId="15" xfId="0" applyNumberFormat="1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49" fontId="19" fillId="4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BF187"/>
  <sheetViews>
    <sheetView zoomScale="75" zoomScaleNormal="75" zoomScaleSheetLayoutView="100" workbookViewId="0" topLeftCell="A149">
      <selection activeCell="H188" sqref="H188"/>
    </sheetView>
  </sheetViews>
  <sheetFormatPr defaultColWidth="9.140625" defaultRowHeight="15"/>
  <cols>
    <col min="1" max="1" width="0.9921875" style="1" customWidth="1"/>
    <col min="2" max="9" width="2.28125" style="1" customWidth="1"/>
    <col min="10" max="10" width="2.8515625" style="1" customWidth="1"/>
    <col min="11" max="11" width="2.28125" style="1" customWidth="1"/>
    <col min="12" max="12" width="5.140625" style="1" customWidth="1"/>
    <col min="13" max="13" width="2.28125" style="1" customWidth="1"/>
    <col min="14" max="14" width="3.421875" style="1" customWidth="1"/>
    <col min="15" max="15" width="2.28125" style="1" customWidth="1"/>
    <col min="16" max="16" width="3.421875" style="1" customWidth="1"/>
    <col min="17" max="17" width="4.140625" style="1" customWidth="1"/>
    <col min="18" max="18" width="3.140625" style="1" customWidth="1"/>
    <col min="19" max="20" width="2.28125" style="1" customWidth="1"/>
    <col min="21" max="21" width="5.57421875" style="1" customWidth="1"/>
    <col min="22" max="22" width="4.00390625" style="1" customWidth="1"/>
    <col min="23" max="23" width="3.57421875" style="1" customWidth="1"/>
    <col min="24" max="24" width="3.421875" style="1" customWidth="1"/>
    <col min="25" max="25" width="5.7109375" style="1" customWidth="1"/>
    <col min="26" max="26" width="2.28125" style="1" customWidth="1"/>
    <col min="27" max="28" width="2.8515625" style="1" customWidth="1"/>
    <col min="29" max="29" width="3.421875" style="1" customWidth="1"/>
    <col min="30" max="31" width="3.57421875" style="1" customWidth="1"/>
    <col min="32" max="32" width="2.8515625" style="1" customWidth="1"/>
    <col min="33" max="33" width="3.57421875" style="1" customWidth="1"/>
    <col min="34" max="34" width="3.7109375" style="1" customWidth="1"/>
    <col min="35" max="35" width="3.28125" style="1" customWidth="1"/>
    <col min="36" max="36" width="3.57421875" style="1" customWidth="1"/>
    <col min="37" max="37" width="3.28125" style="1" customWidth="1"/>
    <col min="38" max="39" width="3.57421875" style="1" customWidth="1"/>
    <col min="40" max="40" width="4.140625" style="1" customWidth="1"/>
    <col min="41" max="41" width="4.00390625" style="1" customWidth="1"/>
    <col min="42" max="42" width="2.8515625" style="1" customWidth="1"/>
    <col min="43" max="43" width="3.57421875" style="1" customWidth="1"/>
    <col min="44" max="44" width="3.28125" style="1" customWidth="1"/>
    <col min="45" max="45" width="3.57421875" style="1" customWidth="1"/>
    <col min="46" max="46" width="3.421875" style="1" customWidth="1"/>
    <col min="47" max="47" width="3.57421875" style="1" customWidth="1"/>
    <col min="48" max="48" width="4.7109375" style="1" customWidth="1"/>
    <col min="49" max="49" width="3.421875" style="1" customWidth="1"/>
    <col min="50" max="50" width="3.7109375" style="1" customWidth="1"/>
    <col min="51" max="51" width="4.00390625" style="1" customWidth="1"/>
    <col min="52" max="52" width="3.7109375" style="1" customWidth="1"/>
  </cols>
  <sheetData>
    <row r="1" spans="1:52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</row>
    <row r="2" spans="1:52" ht="1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</row>
    <row r="3" spans="1:36" ht="1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2" ht="31.5" customHeight="1">
      <c r="A4" s="4"/>
      <c r="B4" s="332" t="s">
        <v>306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</row>
    <row r="5" spans="1:53" s="6" customFormat="1" ht="15" customHeight="1">
      <c r="A5" s="327" t="s">
        <v>307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33" t="s">
        <v>308</v>
      </c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5"/>
    </row>
    <row r="6" spans="1:53" s="6" customFormat="1" ht="15" customHeight="1">
      <c r="A6" s="327" t="s">
        <v>309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9" t="s">
        <v>310</v>
      </c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7"/>
    </row>
    <row r="7" spans="1:53" s="6" customFormat="1" ht="1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30" t="s">
        <v>311</v>
      </c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8"/>
    </row>
    <row r="8" spans="1:53" s="11" customFormat="1" ht="15" customHeight="1">
      <c r="A8" s="327" t="s">
        <v>312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9" t="s">
        <v>313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</row>
    <row r="9" spans="1:53" s="11" customFormat="1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</row>
    <row r="10" spans="1:53" s="11" customFormat="1" ht="15" customHeight="1">
      <c r="A10" s="1"/>
      <c r="B10" s="328" t="s">
        <v>314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10"/>
    </row>
    <row r="11" spans="1:53" s="11" customFormat="1" ht="7.5" customHeight="1">
      <c r="A11" s="1"/>
      <c r="B11" s="12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</row>
    <row r="12" spans="1:53" s="14" customFormat="1" ht="15" customHeight="1">
      <c r="A12" s="12"/>
      <c r="B12" s="303" t="s">
        <v>315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 t="s">
        <v>316</v>
      </c>
      <c r="AA12" s="303"/>
      <c r="AB12" s="303"/>
      <c r="AC12" s="303" t="s">
        <v>317</v>
      </c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13"/>
    </row>
    <row r="13" spans="1:53" s="14" customFormat="1" ht="15" customHeight="1">
      <c r="A13" s="12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 t="s">
        <v>318</v>
      </c>
      <c r="AD13" s="303"/>
      <c r="AE13" s="303"/>
      <c r="AF13" s="303"/>
      <c r="AG13" s="303"/>
      <c r="AH13" s="303"/>
      <c r="AI13" s="303"/>
      <c r="AJ13" s="303"/>
      <c r="AK13" s="303" t="s">
        <v>319</v>
      </c>
      <c r="AL13" s="303"/>
      <c r="AM13" s="303"/>
      <c r="AN13" s="303"/>
      <c r="AO13" s="303"/>
      <c r="AP13" s="303"/>
      <c r="AQ13" s="303"/>
      <c r="AR13" s="303"/>
      <c r="AS13" s="303" t="s">
        <v>320</v>
      </c>
      <c r="AT13" s="303"/>
      <c r="AU13" s="303"/>
      <c r="AV13" s="303"/>
      <c r="AW13" s="303"/>
      <c r="AX13" s="303"/>
      <c r="AY13" s="303"/>
      <c r="AZ13" s="303"/>
      <c r="BA13" s="13"/>
    </row>
    <row r="14" spans="1:53" s="11" customFormat="1" ht="33.75" customHeight="1">
      <c r="A14" s="1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10"/>
    </row>
    <row r="15" spans="1:52" s="16" customFormat="1" ht="15.75" customHeight="1">
      <c r="A15" s="15"/>
      <c r="B15" s="326">
        <v>1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 t="s">
        <v>321</v>
      </c>
      <c r="AA15" s="326"/>
      <c r="AB15" s="326"/>
      <c r="AC15" s="326" t="s">
        <v>322</v>
      </c>
      <c r="AD15" s="326"/>
      <c r="AE15" s="326"/>
      <c r="AF15" s="326"/>
      <c r="AG15" s="326"/>
      <c r="AH15" s="326"/>
      <c r="AI15" s="326"/>
      <c r="AJ15" s="326"/>
      <c r="AK15" s="326" t="s">
        <v>323</v>
      </c>
      <c r="AL15" s="326"/>
      <c r="AM15" s="326"/>
      <c r="AN15" s="326"/>
      <c r="AO15" s="326"/>
      <c r="AP15" s="326"/>
      <c r="AQ15" s="326"/>
      <c r="AR15" s="326"/>
      <c r="AS15" s="326" t="s">
        <v>324</v>
      </c>
      <c r="AT15" s="326"/>
      <c r="AU15" s="326"/>
      <c r="AV15" s="326"/>
      <c r="AW15" s="326"/>
      <c r="AX15" s="326"/>
      <c r="AY15" s="326"/>
      <c r="AZ15" s="326"/>
    </row>
    <row r="16" spans="1:52" s="16" customFormat="1" ht="33.75" customHeight="1">
      <c r="A16" s="15"/>
      <c r="B16" s="324" t="s">
        <v>325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279" t="s">
        <v>326</v>
      </c>
      <c r="AA16" s="279"/>
      <c r="AB16" s="279"/>
      <c r="AC16" s="278"/>
      <c r="AD16" s="278"/>
      <c r="AE16" s="278"/>
      <c r="AF16" s="278"/>
      <c r="AG16" s="278"/>
      <c r="AH16" s="278"/>
      <c r="AI16" s="278"/>
      <c r="AJ16" s="278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</row>
    <row r="17" spans="1:52" s="16" customFormat="1" ht="31.5" customHeight="1">
      <c r="A17" s="15"/>
      <c r="B17" s="324" t="s">
        <v>327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279" t="s">
        <v>328</v>
      </c>
      <c r="AA17" s="279"/>
      <c r="AB17" s="279"/>
      <c r="AC17" s="278"/>
      <c r="AD17" s="278"/>
      <c r="AE17" s="278"/>
      <c r="AF17" s="278"/>
      <c r="AG17" s="278"/>
      <c r="AH17" s="278"/>
      <c r="AI17" s="278"/>
      <c r="AJ17" s="278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</row>
    <row r="18" spans="1:52" s="16" customFormat="1" ht="17.25" customHeight="1">
      <c r="A18" s="15"/>
      <c r="B18" s="324" t="s">
        <v>329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279" t="s">
        <v>330</v>
      </c>
      <c r="AA18" s="279"/>
      <c r="AB18" s="279"/>
      <c r="AC18" s="273">
        <f>AC29+AC30+AC31</f>
        <v>7719879.969799999</v>
      </c>
      <c r="AD18" s="273"/>
      <c r="AE18" s="273"/>
      <c r="AF18" s="273"/>
      <c r="AG18" s="273"/>
      <c r="AH18" s="273"/>
      <c r="AI18" s="273"/>
      <c r="AJ18" s="273"/>
      <c r="AK18" s="273">
        <f>AK29+AK30+AK31</f>
        <v>8553316.91173178</v>
      </c>
      <c r="AL18" s="273"/>
      <c r="AM18" s="273"/>
      <c r="AN18" s="273"/>
      <c r="AO18" s="273"/>
      <c r="AP18" s="273"/>
      <c r="AQ18" s="273"/>
      <c r="AR18" s="273"/>
      <c r="AS18" s="273">
        <f>AS29+AS30+AS31</f>
        <v>8904214.898929585</v>
      </c>
      <c r="AT18" s="273"/>
      <c r="AU18" s="273"/>
      <c r="AV18" s="273"/>
      <c r="AW18" s="273"/>
      <c r="AX18" s="273"/>
      <c r="AY18" s="273"/>
      <c r="AZ18" s="273"/>
    </row>
    <row r="19" spans="1:52" s="16" customFormat="1" ht="33" customHeight="1">
      <c r="A19" s="15"/>
      <c r="B19" s="324" t="s">
        <v>331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279" t="s">
        <v>332</v>
      </c>
      <c r="AA19" s="279"/>
      <c r="AB19" s="279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</row>
    <row r="20" spans="1:52" s="16" customFormat="1" ht="31.5" customHeight="1">
      <c r="A20" s="15"/>
      <c r="B20" s="324" t="s">
        <v>333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279" t="s">
        <v>334</v>
      </c>
      <c r="AA20" s="279"/>
      <c r="AB20" s="279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</row>
    <row r="21" spans="1:52" s="16" customFormat="1" ht="33" customHeight="1">
      <c r="A21" s="15"/>
      <c r="B21" s="324" t="s">
        <v>335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279" t="s">
        <v>336</v>
      </c>
      <c r="AA21" s="279"/>
      <c r="AB21" s="279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</row>
    <row r="22" spans="1:52" ht="11.25" customHeight="1">
      <c r="A22" s="17"/>
      <c r="B22" s="18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</row>
    <row r="23" spans="1:52" ht="15.75" customHeight="1">
      <c r="A23" s="17"/>
      <c r="B23" s="323" t="s">
        <v>337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</row>
    <row r="24" spans="1:52" ht="11.25" customHeight="1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15.75" customHeight="1">
      <c r="A25" s="17"/>
      <c r="B25" s="303" t="s">
        <v>315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 t="s">
        <v>338</v>
      </c>
      <c r="X25" s="303"/>
      <c r="Y25" s="303"/>
      <c r="Z25" s="303" t="s">
        <v>316</v>
      </c>
      <c r="AA25" s="303"/>
      <c r="AB25" s="303"/>
      <c r="AC25" s="303" t="s">
        <v>317</v>
      </c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</row>
    <row r="26" spans="1:52" ht="11.25" customHeight="1">
      <c r="A26" s="17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 t="s">
        <v>318</v>
      </c>
      <c r="AD26" s="303"/>
      <c r="AE26" s="303"/>
      <c r="AF26" s="303"/>
      <c r="AG26" s="303"/>
      <c r="AH26" s="303"/>
      <c r="AI26" s="303"/>
      <c r="AJ26" s="303"/>
      <c r="AK26" s="303" t="s">
        <v>319</v>
      </c>
      <c r="AL26" s="303"/>
      <c r="AM26" s="303"/>
      <c r="AN26" s="303"/>
      <c r="AO26" s="303"/>
      <c r="AP26" s="303"/>
      <c r="AQ26" s="303"/>
      <c r="AR26" s="303"/>
      <c r="AS26" s="303" t="s">
        <v>320</v>
      </c>
      <c r="AT26" s="303"/>
      <c r="AU26" s="303"/>
      <c r="AV26" s="303"/>
      <c r="AW26" s="303"/>
      <c r="AX26" s="303"/>
      <c r="AY26" s="303"/>
      <c r="AZ26" s="303"/>
    </row>
    <row r="27" spans="1:52" ht="36" customHeight="1">
      <c r="A27" s="17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</row>
    <row r="28" spans="1:52" ht="14.25" customHeight="1">
      <c r="A28" s="17"/>
      <c r="B28" s="312">
        <v>1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 t="s">
        <v>321</v>
      </c>
      <c r="X28" s="312"/>
      <c r="Y28" s="312"/>
      <c r="Z28" s="312" t="s">
        <v>322</v>
      </c>
      <c r="AA28" s="312"/>
      <c r="AB28" s="312"/>
      <c r="AC28" s="312" t="s">
        <v>323</v>
      </c>
      <c r="AD28" s="312"/>
      <c r="AE28" s="312"/>
      <c r="AF28" s="312"/>
      <c r="AG28" s="312"/>
      <c r="AH28" s="312"/>
      <c r="AI28" s="312"/>
      <c r="AJ28" s="312"/>
      <c r="AK28" s="312" t="s">
        <v>324</v>
      </c>
      <c r="AL28" s="312"/>
      <c r="AM28" s="312"/>
      <c r="AN28" s="312"/>
      <c r="AO28" s="312"/>
      <c r="AP28" s="312"/>
      <c r="AQ28" s="312"/>
      <c r="AR28" s="312"/>
      <c r="AS28" s="312" t="s">
        <v>339</v>
      </c>
      <c r="AT28" s="312"/>
      <c r="AU28" s="312"/>
      <c r="AV28" s="312"/>
      <c r="AW28" s="312"/>
      <c r="AX28" s="312"/>
      <c r="AY28" s="312"/>
      <c r="AZ28" s="312"/>
    </row>
    <row r="29" spans="1:52" ht="17.25" customHeight="1">
      <c r="A29" s="17"/>
      <c r="B29" s="319" t="s">
        <v>340</v>
      </c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2" t="s">
        <v>341</v>
      </c>
      <c r="X29" s="312"/>
      <c r="Y29" s="312"/>
      <c r="Z29" s="312" t="s">
        <v>342</v>
      </c>
      <c r="AA29" s="312"/>
      <c r="AB29" s="312"/>
      <c r="AC29" s="321">
        <f>AC40</f>
        <v>7547072.969799999</v>
      </c>
      <c r="AD29" s="321"/>
      <c r="AE29" s="321"/>
      <c r="AF29" s="321"/>
      <c r="AG29" s="321"/>
      <c r="AH29" s="321"/>
      <c r="AI29" s="321"/>
      <c r="AJ29" s="321"/>
      <c r="AK29" s="321">
        <f>AK40</f>
        <v>8374797.91173178</v>
      </c>
      <c r="AL29" s="321"/>
      <c r="AM29" s="321"/>
      <c r="AN29" s="321"/>
      <c r="AO29" s="321"/>
      <c r="AP29" s="321"/>
      <c r="AQ29" s="321"/>
      <c r="AR29" s="321"/>
      <c r="AS29" s="321">
        <f>AS40</f>
        <v>8719754.896929584</v>
      </c>
      <c r="AT29" s="321"/>
      <c r="AU29" s="321"/>
      <c r="AV29" s="321"/>
      <c r="AW29" s="321"/>
      <c r="AX29" s="321"/>
      <c r="AY29" s="321"/>
      <c r="AZ29" s="321"/>
    </row>
    <row r="30" spans="1:52" ht="15" customHeight="1">
      <c r="A30" s="17"/>
      <c r="B30" s="319" t="s">
        <v>340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2" t="s">
        <v>341</v>
      </c>
      <c r="X30" s="312"/>
      <c r="Y30" s="312"/>
      <c r="Z30" s="312" t="s">
        <v>343</v>
      </c>
      <c r="AA30" s="312"/>
      <c r="AB30" s="312"/>
      <c r="AC30" s="290">
        <f>AC41</f>
        <v>142807</v>
      </c>
      <c r="AD30" s="290"/>
      <c r="AE30" s="290"/>
      <c r="AF30" s="290"/>
      <c r="AG30" s="290"/>
      <c r="AH30" s="290"/>
      <c r="AI30" s="290"/>
      <c r="AJ30" s="290"/>
      <c r="AK30" s="321">
        <f>AK41</f>
        <v>148519</v>
      </c>
      <c r="AL30" s="321"/>
      <c r="AM30" s="321"/>
      <c r="AN30" s="321"/>
      <c r="AO30" s="321"/>
      <c r="AP30" s="321"/>
      <c r="AQ30" s="321"/>
      <c r="AR30" s="321"/>
      <c r="AS30" s="321">
        <f>AS41</f>
        <v>154460.00200000004</v>
      </c>
      <c r="AT30" s="321"/>
      <c r="AU30" s="321"/>
      <c r="AV30" s="321"/>
      <c r="AW30" s="321"/>
      <c r="AX30" s="321"/>
      <c r="AY30" s="321"/>
      <c r="AZ30" s="321"/>
    </row>
    <row r="31" spans="1:52" ht="15" customHeight="1">
      <c r="A31" s="17"/>
      <c r="B31" s="320" t="s">
        <v>344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03">
        <v>266</v>
      </c>
      <c r="X31" s="303"/>
      <c r="Y31" s="303"/>
      <c r="Z31" s="312" t="s">
        <v>345</v>
      </c>
      <c r="AA31" s="312"/>
      <c r="AB31" s="312"/>
      <c r="AC31" s="290">
        <f>AC42</f>
        <v>30000</v>
      </c>
      <c r="AD31" s="290"/>
      <c r="AE31" s="290"/>
      <c r="AF31" s="290"/>
      <c r="AG31" s="290"/>
      <c r="AH31" s="290"/>
      <c r="AI31" s="290"/>
      <c r="AJ31" s="290"/>
      <c r="AK31" s="290">
        <f>AK42</f>
        <v>30000</v>
      </c>
      <c r="AL31" s="290"/>
      <c r="AM31" s="290"/>
      <c r="AN31" s="290"/>
      <c r="AO31" s="290"/>
      <c r="AP31" s="290"/>
      <c r="AQ31" s="290"/>
      <c r="AR31" s="290"/>
      <c r="AS31" s="290">
        <f>AS42</f>
        <v>30000</v>
      </c>
      <c r="AT31" s="290"/>
      <c r="AU31" s="290"/>
      <c r="AV31" s="290"/>
      <c r="AW31" s="290"/>
      <c r="AX31" s="290"/>
      <c r="AY31" s="290"/>
      <c r="AZ31" s="290"/>
    </row>
    <row r="32" spans="1:52" ht="11.25" customHeight="1">
      <c r="A32" s="1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2"/>
      <c r="Q32" s="21"/>
      <c r="R32" s="21"/>
      <c r="S32" s="21"/>
      <c r="T32" s="21"/>
      <c r="U32" s="21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  <c r="AI32" s="24"/>
      <c r="AJ32" s="24"/>
      <c r="AK32" s="24"/>
      <c r="AL32" s="24"/>
      <c r="AM32" s="24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1:52" ht="27" customHeight="1">
      <c r="A33" s="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</row>
    <row r="34" spans="1:52" ht="18" customHeight="1">
      <c r="A34" s="17"/>
      <c r="B34" s="318" t="s">
        <v>346</v>
      </c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</row>
    <row r="35" spans="1:52" ht="6.75" customHeight="1">
      <c r="A35" s="1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15.75" customHeight="1">
      <c r="A36" s="17"/>
      <c r="B36" s="303" t="s">
        <v>315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 t="s">
        <v>316</v>
      </c>
      <c r="AA36" s="303"/>
      <c r="AB36" s="303"/>
      <c r="AC36" s="303" t="s">
        <v>317</v>
      </c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</row>
    <row r="37" spans="1:52" ht="11.25" customHeight="1">
      <c r="A37" s="17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 t="s">
        <v>318</v>
      </c>
      <c r="AD37" s="303"/>
      <c r="AE37" s="303"/>
      <c r="AF37" s="303"/>
      <c r="AG37" s="303"/>
      <c r="AH37" s="303"/>
      <c r="AI37" s="303"/>
      <c r="AJ37" s="303"/>
      <c r="AK37" s="303" t="s">
        <v>319</v>
      </c>
      <c r="AL37" s="303"/>
      <c r="AM37" s="303"/>
      <c r="AN37" s="303"/>
      <c r="AO37" s="303"/>
      <c r="AP37" s="303"/>
      <c r="AQ37" s="303"/>
      <c r="AR37" s="303"/>
      <c r="AS37" s="303" t="s">
        <v>320</v>
      </c>
      <c r="AT37" s="303"/>
      <c r="AU37" s="303"/>
      <c r="AV37" s="303"/>
      <c r="AW37" s="303"/>
      <c r="AX37" s="303"/>
      <c r="AY37" s="303"/>
      <c r="AZ37" s="303"/>
    </row>
    <row r="38" spans="1:52" ht="36" customHeight="1">
      <c r="A38" s="17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</row>
    <row r="39" spans="1:52" ht="17.25" customHeight="1">
      <c r="A39" s="17"/>
      <c r="B39" s="312">
        <v>1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 t="s">
        <v>321</v>
      </c>
      <c r="AA39" s="312"/>
      <c r="AB39" s="312"/>
      <c r="AC39" s="312" t="s">
        <v>322</v>
      </c>
      <c r="AD39" s="312"/>
      <c r="AE39" s="312"/>
      <c r="AF39" s="312"/>
      <c r="AG39" s="312"/>
      <c r="AH39" s="312"/>
      <c r="AI39" s="312"/>
      <c r="AJ39" s="312"/>
      <c r="AK39" s="312" t="s">
        <v>323</v>
      </c>
      <c r="AL39" s="312"/>
      <c r="AM39" s="312"/>
      <c r="AN39" s="312"/>
      <c r="AO39" s="312"/>
      <c r="AP39" s="312"/>
      <c r="AQ39" s="312"/>
      <c r="AR39" s="312"/>
      <c r="AS39" s="312" t="s">
        <v>324</v>
      </c>
      <c r="AT39" s="312"/>
      <c r="AU39" s="312"/>
      <c r="AV39" s="312"/>
      <c r="AW39" s="312"/>
      <c r="AX39" s="312"/>
      <c r="AY39" s="312"/>
      <c r="AZ39" s="312"/>
    </row>
    <row r="40" spans="1:52" ht="31.5" customHeight="1">
      <c r="A40" s="17"/>
      <c r="B40" s="316" t="s">
        <v>347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5" t="s">
        <v>326</v>
      </c>
      <c r="AA40" s="315"/>
      <c r="AB40" s="315"/>
      <c r="AC40" s="313">
        <f>AW76+140000</f>
        <v>7547072.969799999</v>
      </c>
      <c r="AD40" s="313"/>
      <c r="AE40" s="313"/>
      <c r="AF40" s="313"/>
      <c r="AG40" s="313"/>
      <c r="AH40" s="313"/>
      <c r="AI40" s="313"/>
      <c r="AJ40" s="313"/>
      <c r="AK40" s="313">
        <f>AW115+420000</f>
        <v>8374797.91173178</v>
      </c>
      <c r="AL40" s="313"/>
      <c r="AM40" s="313"/>
      <c r="AN40" s="313"/>
      <c r="AO40" s="313"/>
      <c r="AP40" s="313"/>
      <c r="AQ40" s="313"/>
      <c r="AR40" s="313"/>
      <c r="AS40" s="313">
        <f>AW152+420000</f>
        <v>8719754.896929584</v>
      </c>
      <c r="AT40" s="313"/>
      <c r="AU40" s="313"/>
      <c r="AV40" s="313"/>
      <c r="AW40" s="313"/>
      <c r="AX40" s="313"/>
      <c r="AY40" s="313"/>
      <c r="AZ40" s="313"/>
    </row>
    <row r="41" spans="1:52" ht="31.5" customHeight="1">
      <c r="A41" s="17"/>
      <c r="B41" s="316" t="s">
        <v>347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5" t="s">
        <v>328</v>
      </c>
      <c r="AA41" s="315"/>
      <c r="AB41" s="315"/>
      <c r="AC41" s="313">
        <f>AW85</f>
        <v>142807</v>
      </c>
      <c r="AD41" s="313"/>
      <c r="AE41" s="313"/>
      <c r="AF41" s="313"/>
      <c r="AG41" s="313"/>
      <c r="AH41" s="313"/>
      <c r="AI41" s="313"/>
      <c r="AJ41" s="313"/>
      <c r="AK41" s="313">
        <f>AW124</f>
        <v>148519</v>
      </c>
      <c r="AL41" s="313"/>
      <c r="AM41" s="313"/>
      <c r="AN41" s="313"/>
      <c r="AO41" s="313"/>
      <c r="AP41" s="313"/>
      <c r="AQ41" s="313"/>
      <c r="AR41" s="313"/>
      <c r="AS41" s="313">
        <f>AW161</f>
        <v>154460.00200000004</v>
      </c>
      <c r="AT41" s="313"/>
      <c r="AU41" s="313"/>
      <c r="AV41" s="313"/>
      <c r="AW41" s="313"/>
      <c r="AX41" s="313"/>
      <c r="AY41" s="313"/>
      <c r="AZ41" s="313"/>
    </row>
    <row r="42" spans="1:52" ht="61.5" customHeight="1">
      <c r="A42" s="17"/>
      <c r="B42" s="314" t="s">
        <v>348</v>
      </c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5" t="s">
        <v>330</v>
      </c>
      <c r="AA42" s="315"/>
      <c r="AB42" s="315"/>
      <c r="AC42" s="313">
        <f>W170</f>
        <v>30000</v>
      </c>
      <c r="AD42" s="313"/>
      <c r="AE42" s="313"/>
      <c r="AF42" s="313"/>
      <c r="AG42" s="313"/>
      <c r="AH42" s="313"/>
      <c r="AI42" s="313"/>
      <c r="AJ42" s="313"/>
      <c r="AK42" s="310">
        <f>AJ170</f>
        <v>30000</v>
      </c>
      <c r="AL42" s="310"/>
      <c r="AM42" s="310"/>
      <c r="AN42" s="310"/>
      <c r="AO42" s="310"/>
      <c r="AP42" s="310"/>
      <c r="AQ42" s="310"/>
      <c r="AR42" s="310"/>
      <c r="AS42" s="313">
        <f>AW170</f>
        <v>30000</v>
      </c>
      <c r="AT42" s="313"/>
      <c r="AU42" s="313"/>
      <c r="AV42" s="313"/>
      <c r="AW42" s="313"/>
      <c r="AX42" s="313"/>
      <c r="AY42" s="313"/>
      <c r="AZ42" s="313"/>
    </row>
    <row r="43" spans="1:52" ht="19.5" customHeight="1">
      <c r="A43" s="17"/>
      <c r="B43" s="314" t="s">
        <v>349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5" t="s">
        <v>332</v>
      </c>
      <c r="AA43" s="315"/>
      <c r="AB43" s="315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</row>
    <row r="44" spans="1:52" ht="19.5" customHeight="1">
      <c r="A44" s="17"/>
      <c r="B44" s="311" t="s">
        <v>350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2" t="s">
        <v>351</v>
      </c>
      <c r="AA44" s="312"/>
      <c r="AB44" s="312"/>
      <c r="AC44" s="313">
        <f>AC40+AC41+AC42+AC43</f>
        <v>7719879.969799999</v>
      </c>
      <c r="AD44" s="313"/>
      <c r="AE44" s="313"/>
      <c r="AF44" s="313"/>
      <c r="AG44" s="313"/>
      <c r="AH44" s="313"/>
      <c r="AI44" s="313"/>
      <c r="AJ44" s="313"/>
      <c r="AK44" s="313">
        <f>AK40+AK41+AK42+AK43</f>
        <v>8553316.91173178</v>
      </c>
      <c r="AL44" s="313"/>
      <c r="AM44" s="313"/>
      <c r="AN44" s="313"/>
      <c r="AO44" s="313"/>
      <c r="AP44" s="313"/>
      <c r="AQ44" s="313"/>
      <c r="AR44" s="313"/>
      <c r="AS44" s="313">
        <f>AS40+AS41+AS42+AS43</f>
        <v>8904214.898929585</v>
      </c>
      <c r="AT44" s="313"/>
      <c r="AU44" s="313"/>
      <c r="AV44" s="313"/>
      <c r="AW44" s="313"/>
      <c r="AX44" s="313"/>
      <c r="AY44" s="313"/>
      <c r="AZ44" s="313"/>
    </row>
    <row r="45" spans="1:52" ht="6" customHeight="1">
      <c r="A45" s="17"/>
      <c r="B45" s="18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3" customHeight="1">
      <c r="A46" s="17"/>
      <c r="B46" s="18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5" customHeight="1">
      <c r="A47" s="27"/>
      <c r="B47" s="309" t="s">
        <v>352</v>
      </c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</row>
    <row r="48" spans="1:52" ht="15" customHeight="1">
      <c r="A48" s="27"/>
      <c r="B48" s="309" t="s">
        <v>353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</row>
    <row r="49" spans="1:52" ht="30" customHeight="1">
      <c r="A49" s="27"/>
      <c r="B49" s="309" t="s">
        <v>354</v>
      </c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</row>
    <row r="50" spans="1:52" ht="4.5" customHeigh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9"/>
      <c r="AA50" s="29"/>
      <c r="AB50" s="29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ht="30.75" customHeight="1">
      <c r="A51" s="31"/>
      <c r="B51" s="277" t="s">
        <v>355</v>
      </c>
      <c r="C51" s="277"/>
      <c r="D51" s="277"/>
      <c r="E51" s="277"/>
      <c r="F51" s="277"/>
      <c r="G51" s="277"/>
      <c r="H51" s="277"/>
      <c r="I51" s="277"/>
      <c r="J51" s="277"/>
      <c r="K51" s="275" t="s">
        <v>356</v>
      </c>
      <c r="L51" s="275"/>
      <c r="M51" s="275"/>
      <c r="N51" s="275"/>
      <c r="O51" s="275"/>
      <c r="P51" s="275"/>
      <c r="Q51" s="275"/>
      <c r="R51" s="275"/>
      <c r="S51" s="275"/>
      <c r="T51" s="275" t="s">
        <v>357</v>
      </c>
      <c r="U51" s="275"/>
      <c r="V51" s="275" t="s">
        <v>358</v>
      </c>
      <c r="W51" s="275"/>
      <c r="X51" s="275"/>
      <c r="Y51" s="275"/>
      <c r="Z51" s="275" t="s">
        <v>359</v>
      </c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8" t="s">
        <v>360</v>
      </c>
      <c r="AX51" s="278"/>
      <c r="AY51" s="278"/>
      <c r="AZ51" s="278"/>
    </row>
    <row r="52" spans="1:52" ht="15" customHeight="1">
      <c r="A52" s="32"/>
      <c r="B52" s="277"/>
      <c r="C52" s="277"/>
      <c r="D52" s="277"/>
      <c r="E52" s="277"/>
      <c r="F52" s="277"/>
      <c r="G52" s="277"/>
      <c r="H52" s="277"/>
      <c r="I52" s="277"/>
      <c r="J52" s="277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8" t="s">
        <v>361</v>
      </c>
      <c r="AA52" s="278"/>
      <c r="AB52" s="278"/>
      <c r="AC52" s="278"/>
      <c r="AD52" s="278"/>
      <c r="AE52" s="278"/>
      <c r="AF52" s="276" t="s">
        <v>362</v>
      </c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8"/>
      <c r="AX52" s="278"/>
      <c r="AY52" s="278"/>
      <c r="AZ52" s="278"/>
    </row>
    <row r="53" spans="1:52" ht="15" customHeight="1">
      <c r="A53" s="33"/>
      <c r="B53" s="277"/>
      <c r="C53" s="277"/>
      <c r="D53" s="277"/>
      <c r="E53" s="277"/>
      <c r="F53" s="277"/>
      <c r="G53" s="277"/>
      <c r="H53" s="277"/>
      <c r="I53" s="277"/>
      <c r="J53" s="277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8"/>
      <c r="AA53" s="278"/>
      <c r="AB53" s="278"/>
      <c r="AC53" s="278"/>
      <c r="AD53" s="278"/>
      <c r="AE53" s="278"/>
      <c r="AF53" s="278" t="s">
        <v>363</v>
      </c>
      <c r="AG53" s="278"/>
      <c r="AH53" s="278"/>
      <c r="AI53" s="278"/>
      <c r="AJ53" s="278"/>
      <c r="AK53" s="278" t="s">
        <v>364</v>
      </c>
      <c r="AL53" s="278"/>
      <c r="AM53" s="278"/>
      <c r="AN53" s="278"/>
      <c r="AO53" s="278"/>
      <c r="AP53" s="278"/>
      <c r="AQ53" s="278" t="s">
        <v>365</v>
      </c>
      <c r="AR53" s="278"/>
      <c r="AS53" s="278"/>
      <c r="AT53" s="278"/>
      <c r="AU53" s="278"/>
      <c r="AV53" s="278"/>
      <c r="AW53" s="278"/>
      <c r="AX53" s="278"/>
      <c r="AY53" s="278"/>
      <c r="AZ53" s="278"/>
    </row>
    <row r="54" spans="1:52" ht="34.5" customHeight="1">
      <c r="A54" s="34"/>
      <c r="B54" s="277"/>
      <c r="C54" s="277"/>
      <c r="D54" s="277"/>
      <c r="E54" s="277"/>
      <c r="F54" s="277"/>
      <c r="G54" s="277"/>
      <c r="H54" s="277"/>
      <c r="I54" s="277"/>
      <c r="J54" s="277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</row>
    <row r="55" spans="1:52" ht="15" customHeight="1">
      <c r="A55" s="33"/>
      <c r="B55" s="278">
        <v>1</v>
      </c>
      <c r="C55" s="278"/>
      <c r="D55" s="278"/>
      <c r="E55" s="278"/>
      <c r="F55" s="278"/>
      <c r="G55" s="278"/>
      <c r="H55" s="278"/>
      <c r="I55" s="278"/>
      <c r="J55" s="278"/>
      <c r="K55" s="278">
        <v>2</v>
      </c>
      <c r="L55" s="278"/>
      <c r="M55" s="278"/>
      <c r="N55" s="278"/>
      <c r="O55" s="278"/>
      <c r="P55" s="278"/>
      <c r="Q55" s="278"/>
      <c r="R55" s="278"/>
      <c r="S55" s="278"/>
      <c r="T55" s="278">
        <v>3</v>
      </c>
      <c r="U55" s="278"/>
      <c r="V55" s="278">
        <v>4</v>
      </c>
      <c r="W55" s="278"/>
      <c r="X55" s="278"/>
      <c r="Y55" s="278"/>
      <c r="Z55" s="278">
        <v>5</v>
      </c>
      <c r="AA55" s="278"/>
      <c r="AB55" s="278"/>
      <c r="AC55" s="278"/>
      <c r="AD55" s="278"/>
      <c r="AE55" s="278"/>
      <c r="AF55" s="278">
        <v>6</v>
      </c>
      <c r="AG55" s="278"/>
      <c r="AH55" s="278"/>
      <c r="AI55" s="278"/>
      <c r="AJ55" s="278"/>
      <c r="AK55" s="278">
        <v>7</v>
      </c>
      <c r="AL55" s="278"/>
      <c r="AM55" s="278"/>
      <c r="AN55" s="278"/>
      <c r="AO55" s="278"/>
      <c r="AP55" s="278"/>
      <c r="AQ55" s="278">
        <v>8</v>
      </c>
      <c r="AR55" s="278"/>
      <c r="AS55" s="278"/>
      <c r="AT55" s="278"/>
      <c r="AU55" s="278"/>
      <c r="AV55" s="278"/>
      <c r="AW55" s="278">
        <v>9</v>
      </c>
      <c r="AX55" s="278"/>
      <c r="AY55" s="278"/>
      <c r="AZ55" s="278"/>
    </row>
    <row r="56" spans="1:52" ht="31.5" customHeight="1">
      <c r="A56" s="33"/>
      <c r="B56" s="278" t="s">
        <v>366</v>
      </c>
      <c r="C56" s="278"/>
      <c r="D56" s="278"/>
      <c r="E56" s="278"/>
      <c r="F56" s="278"/>
      <c r="G56" s="278"/>
      <c r="H56" s="278"/>
      <c r="I56" s="278"/>
      <c r="J56" s="278"/>
      <c r="K56" s="278" t="s">
        <v>367</v>
      </c>
      <c r="L56" s="278"/>
      <c r="M56" s="278"/>
      <c r="N56" s="278"/>
      <c r="O56" s="278"/>
      <c r="P56" s="278"/>
      <c r="Q56" s="278"/>
      <c r="R56" s="278"/>
      <c r="S56" s="278"/>
      <c r="T56" s="279" t="s">
        <v>342</v>
      </c>
      <c r="U56" s="279"/>
      <c r="V56" s="306">
        <v>1</v>
      </c>
      <c r="W56" s="306"/>
      <c r="X56" s="306"/>
      <c r="Y56" s="306"/>
      <c r="Z56" s="282">
        <f aca="true" t="shared" si="0" ref="Z56:Z74">AF56+AK56+AQ56</f>
        <v>43084.69</v>
      </c>
      <c r="AA56" s="282"/>
      <c r="AB56" s="282"/>
      <c r="AC56" s="282"/>
      <c r="AD56" s="282"/>
      <c r="AE56" s="282"/>
      <c r="AF56" s="282">
        <v>32639.92</v>
      </c>
      <c r="AG56" s="282"/>
      <c r="AH56" s="282"/>
      <c r="AI56" s="282"/>
      <c r="AJ56" s="282"/>
      <c r="AK56" s="274"/>
      <c r="AL56" s="274"/>
      <c r="AM56" s="274"/>
      <c r="AN56" s="274"/>
      <c r="AO56" s="274"/>
      <c r="AP56" s="274"/>
      <c r="AQ56" s="282">
        <v>10444.77</v>
      </c>
      <c r="AR56" s="282"/>
      <c r="AS56" s="282"/>
      <c r="AT56" s="282"/>
      <c r="AU56" s="282"/>
      <c r="AV56" s="282"/>
      <c r="AW56" s="282">
        <f>V56*Z56*12</f>
        <v>517016.28</v>
      </c>
      <c r="AX56" s="282"/>
      <c r="AY56" s="282"/>
      <c r="AZ56" s="282"/>
    </row>
    <row r="57" spans="1:52" ht="32.25" customHeight="1">
      <c r="A57" s="33"/>
      <c r="B57" s="278"/>
      <c r="C57" s="278"/>
      <c r="D57" s="278"/>
      <c r="E57" s="278"/>
      <c r="F57" s="278"/>
      <c r="G57" s="278"/>
      <c r="H57" s="278"/>
      <c r="I57" s="278"/>
      <c r="J57" s="278"/>
      <c r="K57" s="278" t="s">
        <v>368</v>
      </c>
      <c r="L57" s="278"/>
      <c r="M57" s="278"/>
      <c r="N57" s="278"/>
      <c r="O57" s="278"/>
      <c r="P57" s="278"/>
      <c r="Q57" s="278"/>
      <c r="R57" s="278"/>
      <c r="S57" s="278"/>
      <c r="T57" s="279" t="s">
        <v>343</v>
      </c>
      <c r="U57" s="279"/>
      <c r="V57" s="306">
        <v>0.5</v>
      </c>
      <c r="W57" s="306"/>
      <c r="X57" s="306"/>
      <c r="Y57" s="306"/>
      <c r="Z57" s="282">
        <f t="shared" si="0"/>
        <v>16156.759999999998</v>
      </c>
      <c r="AA57" s="282"/>
      <c r="AB57" s="282"/>
      <c r="AC57" s="282"/>
      <c r="AD57" s="282"/>
      <c r="AE57" s="282"/>
      <c r="AF57" s="282">
        <v>14687.96</v>
      </c>
      <c r="AG57" s="282"/>
      <c r="AH57" s="282"/>
      <c r="AI57" s="282"/>
      <c r="AJ57" s="282"/>
      <c r="AK57" s="274"/>
      <c r="AL57" s="274"/>
      <c r="AM57" s="274"/>
      <c r="AN57" s="274"/>
      <c r="AO57" s="274"/>
      <c r="AP57" s="274"/>
      <c r="AQ57" s="282">
        <v>1468.8</v>
      </c>
      <c r="AR57" s="282"/>
      <c r="AS57" s="282"/>
      <c r="AT57" s="282"/>
      <c r="AU57" s="282"/>
      <c r="AV57" s="282"/>
      <c r="AW57" s="282">
        <f>V57*Z57*12*2</f>
        <v>193881.12</v>
      </c>
      <c r="AX57" s="282"/>
      <c r="AY57" s="282"/>
      <c r="AZ57" s="282"/>
    </row>
    <row r="58" spans="1:52" ht="29.25" customHeight="1">
      <c r="A58" s="33"/>
      <c r="B58" s="278"/>
      <c r="C58" s="278"/>
      <c r="D58" s="278"/>
      <c r="E58" s="278"/>
      <c r="F58" s="278"/>
      <c r="G58" s="278"/>
      <c r="H58" s="278"/>
      <c r="I58" s="278"/>
      <c r="J58" s="278"/>
      <c r="K58" s="278" t="s">
        <v>369</v>
      </c>
      <c r="L58" s="278"/>
      <c r="M58" s="278"/>
      <c r="N58" s="278"/>
      <c r="O58" s="278"/>
      <c r="P58" s="278"/>
      <c r="Q58" s="278"/>
      <c r="R58" s="278"/>
      <c r="S58" s="278"/>
      <c r="T58" s="279" t="s">
        <v>345</v>
      </c>
      <c r="U58" s="279"/>
      <c r="V58" s="306">
        <v>0.2</v>
      </c>
      <c r="W58" s="306"/>
      <c r="X58" s="306"/>
      <c r="Y58" s="306"/>
      <c r="Z58" s="282">
        <f t="shared" si="0"/>
        <v>7316.59</v>
      </c>
      <c r="AA58" s="282"/>
      <c r="AB58" s="282"/>
      <c r="AC58" s="282"/>
      <c r="AD58" s="282"/>
      <c r="AE58" s="282"/>
      <c r="AF58" s="282">
        <v>5875.19</v>
      </c>
      <c r="AG58" s="282"/>
      <c r="AH58" s="282"/>
      <c r="AI58" s="282"/>
      <c r="AJ58" s="282"/>
      <c r="AK58" s="274"/>
      <c r="AL58" s="274"/>
      <c r="AM58" s="274"/>
      <c r="AN58" s="274"/>
      <c r="AO58" s="274"/>
      <c r="AP58" s="274"/>
      <c r="AQ58" s="282">
        <v>1441.4</v>
      </c>
      <c r="AR58" s="282"/>
      <c r="AS58" s="282"/>
      <c r="AT58" s="282"/>
      <c r="AU58" s="282"/>
      <c r="AV58" s="282"/>
      <c r="AW58" s="282">
        <f>V58*Z58*12*5</f>
        <v>87799.08000000002</v>
      </c>
      <c r="AX58" s="282"/>
      <c r="AY58" s="282"/>
      <c r="AZ58" s="282"/>
    </row>
    <row r="59" spans="1:52" ht="15" customHeight="1">
      <c r="A59" s="33"/>
      <c r="B59" s="278"/>
      <c r="C59" s="278"/>
      <c r="D59" s="278"/>
      <c r="E59" s="278"/>
      <c r="F59" s="278"/>
      <c r="G59" s="278"/>
      <c r="H59" s="278"/>
      <c r="I59" s="278"/>
      <c r="J59" s="278"/>
      <c r="K59" s="278" t="s">
        <v>370</v>
      </c>
      <c r="L59" s="278"/>
      <c r="M59" s="278"/>
      <c r="N59" s="278"/>
      <c r="O59" s="278"/>
      <c r="P59" s="278"/>
      <c r="Q59" s="278"/>
      <c r="R59" s="278"/>
      <c r="S59" s="278"/>
      <c r="T59" s="279" t="s">
        <v>371</v>
      </c>
      <c r="U59" s="279"/>
      <c r="V59" s="306">
        <v>1</v>
      </c>
      <c r="W59" s="306"/>
      <c r="X59" s="306"/>
      <c r="Y59" s="306"/>
      <c r="Z59" s="282">
        <f t="shared" si="0"/>
        <v>32639.91</v>
      </c>
      <c r="AA59" s="282"/>
      <c r="AB59" s="282"/>
      <c r="AC59" s="282"/>
      <c r="AD59" s="282"/>
      <c r="AE59" s="282"/>
      <c r="AF59" s="282">
        <v>26111.93</v>
      </c>
      <c r="AG59" s="282"/>
      <c r="AH59" s="282"/>
      <c r="AI59" s="282"/>
      <c r="AJ59" s="282"/>
      <c r="AK59" s="274"/>
      <c r="AL59" s="274"/>
      <c r="AM59" s="274"/>
      <c r="AN59" s="274"/>
      <c r="AO59" s="274"/>
      <c r="AP59" s="274"/>
      <c r="AQ59" s="282">
        <v>6527.98</v>
      </c>
      <c r="AR59" s="282"/>
      <c r="AS59" s="282"/>
      <c r="AT59" s="282"/>
      <c r="AU59" s="282"/>
      <c r="AV59" s="282"/>
      <c r="AW59" s="282">
        <f>V59*Z59*12</f>
        <v>391678.92</v>
      </c>
      <c r="AX59" s="282"/>
      <c r="AY59" s="282"/>
      <c r="AZ59" s="282"/>
    </row>
    <row r="60" spans="1:52" ht="15" customHeight="1">
      <c r="A60" s="33"/>
      <c r="B60" s="278" t="s">
        <v>372</v>
      </c>
      <c r="C60" s="278"/>
      <c r="D60" s="278"/>
      <c r="E60" s="278"/>
      <c r="F60" s="278"/>
      <c r="G60" s="278"/>
      <c r="H60" s="278"/>
      <c r="I60" s="278"/>
      <c r="J60" s="278"/>
      <c r="K60" s="278" t="s">
        <v>373</v>
      </c>
      <c r="L60" s="278"/>
      <c r="M60" s="278"/>
      <c r="N60" s="278"/>
      <c r="O60" s="278"/>
      <c r="P60" s="278"/>
      <c r="Q60" s="278"/>
      <c r="R60" s="278"/>
      <c r="S60" s="278"/>
      <c r="T60" s="279" t="s">
        <v>374</v>
      </c>
      <c r="U60" s="279"/>
      <c r="V60" s="280">
        <v>7.56</v>
      </c>
      <c r="W60" s="280"/>
      <c r="X60" s="280"/>
      <c r="Y60" s="280"/>
      <c r="Z60" s="282">
        <f t="shared" si="0"/>
        <v>30172</v>
      </c>
      <c r="AA60" s="282"/>
      <c r="AB60" s="282"/>
      <c r="AC60" s="282"/>
      <c r="AD60" s="282"/>
      <c r="AE60" s="282"/>
      <c r="AF60" s="282">
        <v>19880</v>
      </c>
      <c r="AG60" s="282"/>
      <c r="AH60" s="282"/>
      <c r="AI60" s="282"/>
      <c r="AJ60" s="282"/>
      <c r="AK60" s="282">
        <v>4328</v>
      </c>
      <c r="AL60" s="282"/>
      <c r="AM60" s="282"/>
      <c r="AN60" s="282"/>
      <c r="AO60" s="282"/>
      <c r="AP60" s="282"/>
      <c r="AQ60" s="282">
        <f>AF60*0.3</f>
        <v>5964</v>
      </c>
      <c r="AR60" s="282"/>
      <c r="AS60" s="282"/>
      <c r="AT60" s="282"/>
      <c r="AU60" s="282"/>
      <c r="AV60" s="282"/>
      <c r="AW60" s="282">
        <f>V60*Z60*12-174205.7+140000</f>
        <v>2702998.1399999997</v>
      </c>
      <c r="AX60" s="282"/>
      <c r="AY60" s="282"/>
      <c r="AZ60" s="282"/>
    </row>
    <row r="61" spans="1:52" ht="15" customHeight="1">
      <c r="A61" s="33"/>
      <c r="B61" s="278"/>
      <c r="C61" s="278"/>
      <c r="D61" s="278"/>
      <c r="E61" s="278"/>
      <c r="F61" s="278"/>
      <c r="G61" s="278"/>
      <c r="H61" s="278"/>
      <c r="I61" s="278"/>
      <c r="J61" s="278"/>
      <c r="K61" s="278" t="s">
        <v>375</v>
      </c>
      <c r="L61" s="278"/>
      <c r="M61" s="278"/>
      <c r="N61" s="278"/>
      <c r="O61" s="278"/>
      <c r="P61" s="278"/>
      <c r="Q61" s="278"/>
      <c r="R61" s="278"/>
      <c r="S61" s="278"/>
      <c r="T61" s="279" t="s">
        <v>376</v>
      </c>
      <c r="U61" s="279"/>
      <c r="V61" s="280">
        <v>3.72</v>
      </c>
      <c r="W61" s="280"/>
      <c r="X61" s="280"/>
      <c r="Y61" s="280"/>
      <c r="Z61" s="282">
        <f t="shared" si="0"/>
        <v>21967.4</v>
      </c>
      <c r="AA61" s="282"/>
      <c r="AB61" s="282"/>
      <c r="AC61" s="282"/>
      <c r="AD61" s="282"/>
      <c r="AE61" s="282"/>
      <c r="AF61" s="282">
        <v>16898</v>
      </c>
      <c r="AG61" s="282"/>
      <c r="AH61" s="282"/>
      <c r="AI61" s="282"/>
      <c r="AJ61" s="282"/>
      <c r="AK61" s="274"/>
      <c r="AL61" s="274"/>
      <c r="AM61" s="274"/>
      <c r="AN61" s="274"/>
      <c r="AO61" s="274"/>
      <c r="AP61" s="274"/>
      <c r="AQ61" s="282">
        <f>AF61*0.3</f>
        <v>5069.4</v>
      </c>
      <c r="AR61" s="282"/>
      <c r="AS61" s="282"/>
      <c r="AT61" s="282"/>
      <c r="AU61" s="282"/>
      <c r="AV61" s="282"/>
      <c r="AW61" s="282">
        <f>V61*Z61*12*2-12383.49-58068.56-30000</f>
        <v>1860797.422</v>
      </c>
      <c r="AX61" s="282"/>
      <c r="AY61" s="282"/>
      <c r="AZ61" s="282"/>
    </row>
    <row r="62" spans="1:52" ht="33" customHeight="1">
      <c r="A62" s="33"/>
      <c r="B62" s="278"/>
      <c r="C62" s="278"/>
      <c r="D62" s="278"/>
      <c r="E62" s="278"/>
      <c r="F62" s="278"/>
      <c r="G62" s="278"/>
      <c r="H62" s="278"/>
      <c r="I62" s="278"/>
      <c r="J62" s="278"/>
      <c r="K62" s="278" t="s">
        <v>377</v>
      </c>
      <c r="L62" s="278"/>
      <c r="M62" s="278"/>
      <c r="N62" s="278"/>
      <c r="O62" s="278"/>
      <c r="P62" s="278"/>
      <c r="Q62" s="278"/>
      <c r="R62" s="278"/>
      <c r="S62" s="278"/>
      <c r="T62" s="279" t="s">
        <v>378</v>
      </c>
      <c r="U62" s="279"/>
      <c r="V62" s="280"/>
      <c r="W62" s="280"/>
      <c r="X62" s="280"/>
      <c r="Y62" s="280"/>
      <c r="Z62" s="274">
        <f t="shared" si="0"/>
        <v>0</v>
      </c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>
        <f>AF62*0.3</f>
        <v>0</v>
      </c>
      <c r="AR62" s="274"/>
      <c r="AS62" s="274"/>
      <c r="AT62" s="274"/>
      <c r="AU62" s="274"/>
      <c r="AV62" s="274"/>
      <c r="AW62" s="274">
        <f>V62*Z62*12</f>
        <v>0</v>
      </c>
      <c r="AX62" s="274"/>
      <c r="AY62" s="274"/>
      <c r="AZ62" s="274"/>
    </row>
    <row r="63" spans="1:52" ht="33" customHeight="1">
      <c r="A63" s="33"/>
      <c r="B63" s="278"/>
      <c r="C63" s="278"/>
      <c r="D63" s="278"/>
      <c r="E63" s="278"/>
      <c r="F63" s="278"/>
      <c r="G63" s="278"/>
      <c r="H63" s="278"/>
      <c r="I63" s="278"/>
      <c r="J63" s="278"/>
      <c r="K63" s="278" t="s">
        <v>379</v>
      </c>
      <c r="L63" s="278"/>
      <c r="M63" s="278"/>
      <c r="N63" s="278"/>
      <c r="O63" s="278"/>
      <c r="P63" s="278"/>
      <c r="Q63" s="278"/>
      <c r="R63" s="278"/>
      <c r="S63" s="278"/>
      <c r="T63" s="279" t="s">
        <v>380</v>
      </c>
      <c r="U63" s="279"/>
      <c r="V63" s="280"/>
      <c r="W63" s="280"/>
      <c r="X63" s="280"/>
      <c r="Y63" s="280"/>
      <c r="Z63" s="274">
        <f t="shared" si="0"/>
        <v>0</v>
      </c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>
        <f>AF63*0.3</f>
        <v>0</v>
      </c>
      <c r="AR63" s="274"/>
      <c r="AS63" s="274"/>
      <c r="AT63" s="274"/>
      <c r="AU63" s="274"/>
      <c r="AV63" s="274"/>
      <c r="AW63" s="274">
        <f>V63*Z63*12</f>
        <v>0</v>
      </c>
      <c r="AX63" s="274"/>
      <c r="AY63" s="274"/>
      <c r="AZ63" s="274"/>
    </row>
    <row r="64" spans="1:52" ht="32.25" customHeight="1">
      <c r="A64" s="33"/>
      <c r="B64" s="278"/>
      <c r="C64" s="278"/>
      <c r="D64" s="278"/>
      <c r="E64" s="278"/>
      <c r="F64" s="278"/>
      <c r="G64" s="278"/>
      <c r="H64" s="278"/>
      <c r="I64" s="278"/>
      <c r="J64" s="278"/>
      <c r="K64" s="278" t="s">
        <v>381</v>
      </c>
      <c r="L64" s="278"/>
      <c r="M64" s="278"/>
      <c r="N64" s="278"/>
      <c r="O64" s="278"/>
      <c r="P64" s="278"/>
      <c r="Q64" s="278"/>
      <c r="R64" s="278"/>
      <c r="S64" s="278"/>
      <c r="T64" s="279" t="s">
        <v>382</v>
      </c>
      <c r="U64" s="279"/>
      <c r="V64" s="306">
        <v>0.2</v>
      </c>
      <c r="W64" s="306"/>
      <c r="X64" s="306"/>
      <c r="Y64" s="306"/>
      <c r="Z64" s="282">
        <f t="shared" si="0"/>
        <v>5049.52</v>
      </c>
      <c r="AA64" s="282"/>
      <c r="AB64" s="282"/>
      <c r="AC64" s="282"/>
      <c r="AD64" s="282"/>
      <c r="AE64" s="282"/>
      <c r="AF64" s="274">
        <v>3976</v>
      </c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82">
        <v>1073.52</v>
      </c>
      <c r="AR64" s="282"/>
      <c r="AS64" s="282"/>
      <c r="AT64" s="282"/>
      <c r="AU64" s="282"/>
      <c r="AV64" s="282"/>
      <c r="AW64" s="282">
        <f>V64*Z64*12*5</f>
        <v>60594.240000000005</v>
      </c>
      <c r="AX64" s="282"/>
      <c r="AY64" s="282"/>
      <c r="AZ64" s="282"/>
    </row>
    <row r="65" spans="1:52" ht="30.75" customHeight="1">
      <c r="A65" s="33"/>
      <c r="B65" s="278"/>
      <c r="C65" s="278"/>
      <c r="D65" s="278"/>
      <c r="E65" s="278"/>
      <c r="F65" s="278"/>
      <c r="G65" s="278"/>
      <c r="H65" s="278"/>
      <c r="I65" s="278"/>
      <c r="J65" s="278"/>
      <c r="K65" s="278" t="s">
        <v>383</v>
      </c>
      <c r="L65" s="278"/>
      <c r="M65" s="278"/>
      <c r="N65" s="278"/>
      <c r="O65" s="278"/>
      <c r="P65" s="278"/>
      <c r="Q65" s="278"/>
      <c r="R65" s="278"/>
      <c r="S65" s="278"/>
      <c r="T65" s="279" t="s">
        <v>384</v>
      </c>
      <c r="U65" s="279"/>
      <c r="V65" s="280">
        <v>0.22</v>
      </c>
      <c r="W65" s="280"/>
      <c r="X65" s="280"/>
      <c r="Y65" s="280"/>
      <c r="Z65" s="282">
        <f t="shared" si="0"/>
        <v>5168.8</v>
      </c>
      <c r="AA65" s="282"/>
      <c r="AB65" s="282"/>
      <c r="AC65" s="282"/>
      <c r="AD65" s="282"/>
      <c r="AE65" s="282"/>
      <c r="AF65" s="274">
        <v>3976</v>
      </c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82">
        <f>AF65*0.3</f>
        <v>1192.8</v>
      </c>
      <c r="AR65" s="282"/>
      <c r="AS65" s="282"/>
      <c r="AT65" s="282"/>
      <c r="AU65" s="282"/>
      <c r="AV65" s="282"/>
      <c r="AW65" s="282">
        <f>V65*Z65*12*5-2291.08</f>
        <v>65937.08</v>
      </c>
      <c r="AX65" s="282"/>
      <c r="AY65" s="282"/>
      <c r="AZ65" s="282"/>
    </row>
    <row r="66" spans="1:52" ht="30.75" customHeight="1">
      <c r="A66" s="33"/>
      <c r="B66" s="278"/>
      <c r="C66" s="278"/>
      <c r="D66" s="278"/>
      <c r="E66" s="278"/>
      <c r="F66" s="278"/>
      <c r="G66" s="278"/>
      <c r="H66" s="278"/>
      <c r="I66" s="278"/>
      <c r="J66" s="278"/>
      <c r="K66" s="278" t="s">
        <v>385</v>
      </c>
      <c r="L66" s="278"/>
      <c r="M66" s="278"/>
      <c r="N66" s="278"/>
      <c r="O66" s="278"/>
      <c r="P66" s="278"/>
      <c r="Q66" s="278"/>
      <c r="R66" s="278"/>
      <c r="S66" s="278"/>
      <c r="T66" s="279" t="s">
        <v>386</v>
      </c>
      <c r="U66" s="279"/>
      <c r="V66" s="280">
        <v>0.03</v>
      </c>
      <c r="W66" s="280"/>
      <c r="X66" s="280"/>
      <c r="Y66" s="280"/>
      <c r="Z66" s="282">
        <f t="shared" si="0"/>
        <v>538.421</v>
      </c>
      <c r="AA66" s="282"/>
      <c r="AB66" s="282"/>
      <c r="AC66" s="282"/>
      <c r="AD66" s="282"/>
      <c r="AE66" s="282"/>
      <c r="AF66" s="282">
        <v>414.17</v>
      </c>
      <c r="AG66" s="282"/>
      <c r="AH66" s="282"/>
      <c r="AI66" s="282"/>
      <c r="AJ66" s="282"/>
      <c r="AK66" s="274"/>
      <c r="AL66" s="274"/>
      <c r="AM66" s="274"/>
      <c r="AN66" s="274"/>
      <c r="AO66" s="274"/>
      <c r="AP66" s="274"/>
      <c r="AQ66" s="282">
        <f>AF66*0.3</f>
        <v>124.251</v>
      </c>
      <c r="AR66" s="282"/>
      <c r="AS66" s="282"/>
      <c r="AT66" s="282"/>
      <c r="AU66" s="282"/>
      <c r="AV66" s="282"/>
      <c r="AW66" s="282">
        <f>V66*Z66*12*5</f>
        <v>969.1578000000002</v>
      </c>
      <c r="AX66" s="282"/>
      <c r="AY66" s="282"/>
      <c r="AZ66" s="282"/>
    </row>
    <row r="67" spans="1:52" ht="15" customHeight="1">
      <c r="A67" s="33"/>
      <c r="B67" s="278"/>
      <c r="C67" s="278"/>
      <c r="D67" s="278"/>
      <c r="E67" s="278"/>
      <c r="F67" s="278"/>
      <c r="G67" s="278"/>
      <c r="H67" s="278"/>
      <c r="I67" s="278"/>
      <c r="J67" s="278"/>
      <c r="K67" s="278" t="s">
        <v>387</v>
      </c>
      <c r="L67" s="278"/>
      <c r="M67" s="278"/>
      <c r="N67" s="278"/>
      <c r="O67" s="278"/>
      <c r="P67" s="278"/>
      <c r="Q67" s="278"/>
      <c r="R67" s="278"/>
      <c r="S67" s="278"/>
      <c r="T67" s="279" t="s">
        <v>388</v>
      </c>
      <c r="U67" s="279"/>
      <c r="V67" s="306"/>
      <c r="W67" s="306"/>
      <c r="X67" s="306"/>
      <c r="Y67" s="306"/>
      <c r="Z67" s="274">
        <f t="shared" si="0"/>
        <v>0</v>
      </c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>
        <f>AF67*0.3</f>
        <v>0</v>
      </c>
      <c r="AR67" s="274"/>
      <c r="AS67" s="274"/>
      <c r="AT67" s="274"/>
      <c r="AU67" s="274"/>
      <c r="AV67" s="274"/>
      <c r="AW67" s="274">
        <f>V67*Z67*12</f>
        <v>0</v>
      </c>
      <c r="AX67" s="274"/>
      <c r="AY67" s="274"/>
      <c r="AZ67" s="274"/>
    </row>
    <row r="68" spans="1:52" ht="15" customHeight="1">
      <c r="A68" s="33"/>
      <c r="B68" s="278"/>
      <c r="C68" s="278"/>
      <c r="D68" s="278"/>
      <c r="E68" s="278"/>
      <c r="F68" s="278"/>
      <c r="G68" s="278"/>
      <c r="H68" s="278"/>
      <c r="I68" s="278"/>
      <c r="J68" s="278"/>
      <c r="K68" s="278" t="s">
        <v>389</v>
      </c>
      <c r="L68" s="278"/>
      <c r="M68" s="278"/>
      <c r="N68" s="278"/>
      <c r="O68" s="278"/>
      <c r="P68" s="278"/>
      <c r="Q68" s="278"/>
      <c r="R68" s="278"/>
      <c r="S68" s="278"/>
      <c r="T68" s="279" t="s">
        <v>390</v>
      </c>
      <c r="U68" s="279"/>
      <c r="V68" s="306"/>
      <c r="W68" s="306"/>
      <c r="X68" s="306"/>
      <c r="Y68" s="306"/>
      <c r="Z68" s="274">
        <f t="shared" si="0"/>
        <v>0</v>
      </c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>
        <f>AF68*0.3</f>
        <v>0</v>
      </c>
      <c r="AR68" s="274"/>
      <c r="AS68" s="274"/>
      <c r="AT68" s="274"/>
      <c r="AU68" s="274"/>
      <c r="AV68" s="274"/>
      <c r="AW68" s="274">
        <f>V68*Z68*12</f>
        <v>0</v>
      </c>
      <c r="AX68" s="274"/>
      <c r="AY68" s="274"/>
      <c r="AZ68" s="274"/>
    </row>
    <row r="69" spans="1:52" ht="15" customHeight="1">
      <c r="A69" s="33"/>
      <c r="B69" s="278" t="s">
        <v>391</v>
      </c>
      <c r="C69" s="278"/>
      <c r="D69" s="278"/>
      <c r="E69" s="278"/>
      <c r="F69" s="278"/>
      <c r="G69" s="278"/>
      <c r="H69" s="278"/>
      <c r="I69" s="278"/>
      <c r="J69" s="278"/>
      <c r="K69" s="278" t="s">
        <v>392</v>
      </c>
      <c r="L69" s="278"/>
      <c r="M69" s="278"/>
      <c r="N69" s="278"/>
      <c r="O69" s="278"/>
      <c r="P69" s="278"/>
      <c r="Q69" s="278"/>
      <c r="R69" s="278"/>
      <c r="S69" s="278"/>
      <c r="T69" s="279" t="s">
        <v>393</v>
      </c>
      <c r="U69" s="279"/>
      <c r="V69" s="306">
        <v>0.2</v>
      </c>
      <c r="W69" s="306"/>
      <c r="X69" s="306"/>
      <c r="Y69" s="306"/>
      <c r="Z69" s="282">
        <f t="shared" si="0"/>
        <v>14843.119999999999</v>
      </c>
      <c r="AA69" s="282"/>
      <c r="AB69" s="282"/>
      <c r="AC69" s="282"/>
      <c r="AD69" s="282"/>
      <c r="AE69" s="282"/>
      <c r="AF69" s="282">
        <v>2053.21</v>
      </c>
      <c r="AG69" s="282"/>
      <c r="AH69" s="282"/>
      <c r="AI69" s="282"/>
      <c r="AJ69" s="282"/>
      <c r="AK69" s="274"/>
      <c r="AL69" s="274"/>
      <c r="AM69" s="274"/>
      <c r="AN69" s="274"/>
      <c r="AO69" s="274"/>
      <c r="AP69" s="274"/>
      <c r="AQ69" s="282">
        <v>12789.91</v>
      </c>
      <c r="AR69" s="282"/>
      <c r="AS69" s="282"/>
      <c r="AT69" s="282"/>
      <c r="AU69" s="282"/>
      <c r="AV69" s="282"/>
      <c r="AW69" s="282">
        <f>V69*Z69*12*5</f>
        <v>178117.44</v>
      </c>
      <c r="AX69" s="282"/>
      <c r="AY69" s="282"/>
      <c r="AZ69" s="282"/>
    </row>
    <row r="70" spans="1:52" ht="15" customHeight="1">
      <c r="A70" s="33"/>
      <c r="B70" s="278"/>
      <c r="C70" s="278"/>
      <c r="D70" s="278"/>
      <c r="E70" s="278"/>
      <c r="F70" s="278"/>
      <c r="G70" s="278"/>
      <c r="H70" s="278"/>
      <c r="I70" s="278"/>
      <c r="J70" s="278"/>
      <c r="K70" s="278" t="s">
        <v>394</v>
      </c>
      <c r="L70" s="278"/>
      <c r="M70" s="278"/>
      <c r="N70" s="278"/>
      <c r="O70" s="278"/>
      <c r="P70" s="278"/>
      <c r="Q70" s="278"/>
      <c r="R70" s="278"/>
      <c r="S70" s="278"/>
      <c r="T70" s="279" t="s">
        <v>395</v>
      </c>
      <c r="U70" s="279"/>
      <c r="V70" s="306">
        <v>0.1</v>
      </c>
      <c r="W70" s="306"/>
      <c r="X70" s="306"/>
      <c r="Y70" s="306"/>
      <c r="Z70" s="282">
        <f t="shared" si="0"/>
        <v>17542.649999999998</v>
      </c>
      <c r="AA70" s="282"/>
      <c r="AB70" s="282"/>
      <c r="AC70" s="282"/>
      <c r="AD70" s="282"/>
      <c r="AE70" s="282"/>
      <c r="AF70" s="282">
        <v>1238.43</v>
      </c>
      <c r="AG70" s="282"/>
      <c r="AH70" s="282"/>
      <c r="AI70" s="282"/>
      <c r="AJ70" s="282"/>
      <c r="AK70" s="274"/>
      <c r="AL70" s="274"/>
      <c r="AM70" s="274"/>
      <c r="AN70" s="274"/>
      <c r="AO70" s="274"/>
      <c r="AP70" s="274"/>
      <c r="AQ70" s="282">
        <v>16304.22</v>
      </c>
      <c r="AR70" s="282"/>
      <c r="AS70" s="282"/>
      <c r="AT70" s="282"/>
      <c r="AU70" s="282"/>
      <c r="AV70" s="282"/>
      <c r="AW70" s="282">
        <f>V70*Z70*12*10-35405.28</f>
        <v>175106.52</v>
      </c>
      <c r="AX70" s="282"/>
      <c r="AY70" s="282"/>
      <c r="AZ70" s="282"/>
    </row>
    <row r="71" spans="1:52" ht="15" customHeight="1">
      <c r="A71" s="33"/>
      <c r="B71" s="278"/>
      <c r="C71" s="278"/>
      <c r="D71" s="278"/>
      <c r="E71" s="278"/>
      <c r="F71" s="278"/>
      <c r="G71" s="278"/>
      <c r="H71" s="278"/>
      <c r="I71" s="278"/>
      <c r="J71" s="278"/>
      <c r="K71" s="278" t="s">
        <v>396</v>
      </c>
      <c r="L71" s="278"/>
      <c r="M71" s="278"/>
      <c r="N71" s="278"/>
      <c r="O71" s="278"/>
      <c r="P71" s="278"/>
      <c r="Q71" s="278"/>
      <c r="R71" s="278"/>
      <c r="S71" s="278"/>
      <c r="T71" s="279" t="s">
        <v>397</v>
      </c>
      <c r="U71" s="279"/>
      <c r="V71" s="306">
        <v>0.1</v>
      </c>
      <c r="W71" s="306"/>
      <c r="X71" s="306"/>
      <c r="Y71" s="306"/>
      <c r="Z71" s="282">
        <f t="shared" si="0"/>
        <v>6703.0599999999995</v>
      </c>
      <c r="AA71" s="282"/>
      <c r="AB71" s="282"/>
      <c r="AC71" s="282"/>
      <c r="AD71" s="282"/>
      <c r="AE71" s="282"/>
      <c r="AF71" s="282">
        <v>1743.57</v>
      </c>
      <c r="AG71" s="282"/>
      <c r="AH71" s="282"/>
      <c r="AI71" s="282"/>
      <c r="AJ71" s="282"/>
      <c r="AK71" s="274"/>
      <c r="AL71" s="274"/>
      <c r="AM71" s="274"/>
      <c r="AN71" s="274"/>
      <c r="AO71" s="274"/>
      <c r="AP71" s="274"/>
      <c r="AQ71" s="282">
        <v>4959.49</v>
      </c>
      <c r="AR71" s="282"/>
      <c r="AS71" s="282"/>
      <c r="AT71" s="282"/>
      <c r="AU71" s="282"/>
      <c r="AV71" s="282"/>
      <c r="AW71" s="282">
        <f>V71*Z71*12*10+106298.88</f>
        <v>186735.6</v>
      </c>
      <c r="AX71" s="282"/>
      <c r="AY71" s="282"/>
      <c r="AZ71" s="282"/>
    </row>
    <row r="72" spans="1:52" ht="15" customHeight="1">
      <c r="A72" s="33"/>
      <c r="B72" s="278" t="s">
        <v>398</v>
      </c>
      <c r="C72" s="278"/>
      <c r="D72" s="278"/>
      <c r="E72" s="278"/>
      <c r="F72" s="278"/>
      <c r="G72" s="278"/>
      <c r="H72" s="278"/>
      <c r="I72" s="278"/>
      <c r="J72" s="278"/>
      <c r="K72" s="278" t="s">
        <v>399</v>
      </c>
      <c r="L72" s="278"/>
      <c r="M72" s="278"/>
      <c r="N72" s="278"/>
      <c r="O72" s="278"/>
      <c r="P72" s="278"/>
      <c r="Q72" s="278"/>
      <c r="R72" s="278"/>
      <c r="S72" s="278"/>
      <c r="T72" s="279" t="s">
        <v>400</v>
      </c>
      <c r="U72" s="279"/>
      <c r="V72" s="306">
        <v>0.5</v>
      </c>
      <c r="W72" s="306"/>
      <c r="X72" s="306"/>
      <c r="Y72" s="306"/>
      <c r="Z72" s="282">
        <f t="shared" si="0"/>
        <v>5646.320000000001</v>
      </c>
      <c r="AA72" s="282"/>
      <c r="AB72" s="282"/>
      <c r="AC72" s="282"/>
      <c r="AD72" s="282"/>
      <c r="AE72" s="282"/>
      <c r="AF72" s="282">
        <v>5133.02</v>
      </c>
      <c r="AG72" s="282"/>
      <c r="AH72" s="282"/>
      <c r="AI72" s="282"/>
      <c r="AJ72" s="282"/>
      <c r="AK72" s="274"/>
      <c r="AL72" s="274"/>
      <c r="AM72" s="274"/>
      <c r="AN72" s="274"/>
      <c r="AO72" s="274"/>
      <c r="AP72" s="274"/>
      <c r="AQ72" s="282">
        <v>513.3</v>
      </c>
      <c r="AR72" s="282"/>
      <c r="AS72" s="282"/>
      <c r="AT72" s="282"/>
      <c r="AU72" s="282"/>
      <c r="AV72" s="282"/>
      <c r="AW72" s="282">
        <f>V72*Z72*12*2+1929.72</f>
        <v>69685.56000000001</v>
      </c>
      <c r="AX72" s="282"/>
      <c r="AY72" s="282"/>
      <c r="AZ72" s="282"/>
    </row>
    <row r="73" spans="1:52" ht="15" customHeight="1">
      <c r="A73" s="33"/>
      <c r="B73" s="278"/>
      <c r="C73" s="278"/>
      <c r="D73" s="278"/>
      <c r="E73" s="278"/>
      <c r="F73" s="278"/>
      <c r="G73" s="278"/>
      <c r="H73" s="278"/>
      <c r="I73" s="278"/>
      <c r="J73" s="278"/>
      <c r="K73" s="278" t="s">
        <v>401</v>
      </c>
      <c r="L73" s="278"/>
      <c r="M73" s="278"/>
      <c r="N73" s="278"/>
      <c r="O73" s="278"/>
      <c r="P73" s="278"/>
      <c r="Q73" s="278"/>
      <c r="R73" s="278"/>
      <c r="S73" s="278"/>
      <c r="T73" s="279" t="s">
        <v>402</v>
      </c>
      <c r="U73" s="279"/>
      <c r="V73" s="306">
        <v>1</v>
      </c>
      <c r="W73" s="306"/>
      <c r="X73" s="306"/>
      <c r="Y73" s="306"/>
      <c r="Z73" s="274">
        <f t="shared" si="0"/>
        <v>23127.9</v>
      </c>
      <c r="AA73" s="274"/>
      <c r="AB73" s="274"/>
      <c r="AC73" s="274"/>
      <c r="AD73" s="274"/>
      <c r="AE73" s="274"/>
      <c r="AF73" s="282">
        <v>14176.43</v>
      </c>
      <c r="AG73" s="282"/>
      <c r="AH73" s="282"/>
      <c r="AI73" s="282"/>
      <c r="AJ73" s="282"/>
      <c r="AK73" s="274">
        <v>5000</v>
      </c>
      <c r="AL73" s="274"/>
      <c r="AM73" s="274"/>
      <c r="AN73" s="274"/>
      <c r="AO73" s="274"/>
      <c r="AP73" s="274"/>
      <c r="AQ73" s="282">
        <v>3951.47</v>
      </c>
      <c r="AR73" s="282"/>
      <c r="AS73" s="282"/>
      <c r="AT73" s="282"/>
      <c r="AU73" s="282"/>
      <c r="AV73" s="282"/>
      <c r="AW73" s="282">
        <f>V73*Z73*12-18617.64</f>
        <v>258917.16000000003</v>
      </c>
      <c r="AX73" s="282"/>
      <c r="AY73" s="282"/>
      <c r="AZ73" s="282"/>
    </row>
    <row r="74" spans="1:52" ht="15" customHeight="1">
      <c r="A74" s="33"/>
      <c r="B74" s="278"/>
      <c r="C74" s="278"/>
      <c r="D74" s="278"/>
      <c r="E74" s="278"/>
      <c r="F74" s="278"/>
      <c r="G74" s="278"/>
      <c r="H74" s="278"/>
      <c r="I74" s="278"/>
      <c r="J74" s="278"/>
      <c r="K74" s="278" t="s">
        <v>403</v>
      </c>
      <c r="L74" s="278"/>
      <c r="M74" s="278"/>
      <c r="N74" s="278"/>
      <c r="O74" s="278"/>
      <c r="P74" s="278"/>
      <c r="Q74" s="278"/>
      <c r="R74" s="278"/>
      <c r="S74" s="278"/>
      <c r="T74" s="279" t="s">
        <v>404</v>
      </c>
      <c r="U74" s="279"/>
      <c r="V74" s="306">
        <v>3</v>
      </c>
      <c r="W74" s="306"/>
      <c r="X74" s="306"/>
      <c r="Y74" s="306"/>
      <c r="Z74" s="282">
        <f t="shared" si="0"/>
        <v>19393.79</v>
      </c>
      <c r="AA74" s="282"/>
      <c r="AB74" s="282"/>
      <c r="AC74" s="282"/>
      <c r="AD74" s="282"/>
      <c r="AE74" s="282"/>
      <c r="AF74" s="274">
        <v>9940</v>
      </c>
      <c r="AG74" s="274"/>
      <c r="AH74" s="274"/>
      <c r="AI74" s="274"/>
      <c r="AJ74" s="274"/>
      <c r="AK74" s="282">
        <v>2893.39</v>
      </c>
      <c r="AL74" s="282"/>
      <c r="AM74" s="282"/>
      <c r="AN74" s="282"/>
      <c r="AO74" s="282"/>
      <c r="AP74" s="282"/>
      <c r="AQ74" s="282">
        <v>6560.4</v>
      </c>
      <c r="AR74" s="282"/>
      <c r="AS74" s="282"/>
      <c r="AT74" s="282"/>
      <c r="AU74" s="282"/>
      <c r="AV74" s="282"/>
      <c r="AW74" s="282">
        <f>V74*Z74*12-163249.85</f>
        <v>534926.5900000001</v>
      </c>
      <c r="AX74" s="282"/>
      <c r="AY74" s="282"/>
      <c r="AZ74" s="282"/>
    </row>
    <row r="75" spans="1:52" ht="15" customHeight="1">
      <c r="A75" s="33"/>
      <c r="B75" s="305" t="s">
        <v>405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279" t="s">
        <v>406</v>
      </c>
      <c r="U75" s="279"/>
      <c r="V75" s="306"/>
      <c r="W75" s="306"/>
      <c r="X75" s="306"/>
      <c r="Y75" s="306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82">
        <v>121912.66</v>
      </c>
      <c r="AX75" s="282"/>
      <c r="AY75" s="282"/>
      <c r="AZ75" s="282"/>
    </row>
    <row r="76" spans="1:52" ht="15" customHeight="1">
      <c r="A76" s="35"/>
      <c r="B76" s="284" t="s">
        <v>407</v>
      </c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3" t="s">
        <v>351</v>
      </c>
      <c r="U76" s="283"/>
      <c r="V76" s="281">
        <f>SUM(V56:Y74)</f>
        <v>19.33</v>
      </c>
      <c r="W76" s="281"/>
      <c r="X76" s="281"/>
      <c r="Y76" s="281"/>
      <c r="Z76" s="291" t="s">
        <v>408</v>
      </c>
      <c r="AA76" s="291"/>
      <c r="AB76" s="291"/>
      <c r="AC76" s="291"/>
      <c r="AD76" s="291"/>
      <c r="AE76" s="291"/>
      <c r="AF76" s="291" t="s">
        <v>408</v>
      </c>
      <c r="AG76" s="291"/>
      <c r="AH76" s="291"/>
      <c r="AI76" s="291"/>
      <c r="AJ76" s="291"/>
      <c r="AK76" s="291" t="s">
        <v>408</v>
      </c>
      <c r="AL76" s="291"/>
      <c r="AM76" s="291"/>
      <c r="AN76" s="291"/>
      <c r="AO76" s="291"/>
      <c r="AP76" s="291"/>
      <c r="AQ76" s="291" t="s">
        <v>408</v>
      </c>
      <c r="AR76" s="291"/>
      <c r="AS76" s="291"/>
      <c r="AT76" s="291"/>
      <c r="AU76" s="291"/>
      <c r="AV76" s="291"/>
      <c r="AW76" s="285">
        <f>SUM(AW56:AZ75)</f>
        <v>7407072.969799999</v>
      </c>
      <c r="AX76" s="285"/>
      <c r="AY76" s="285"/>
      <c r="AZ76" s="285"/>
    </row>
    <row r="77" spans="1:52" ht="6" customHeight="1">
      <c r="A77" s="35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1"/>
      <c r="AU77" s="31"/>
      <c r="AV77" s="32"/>
      <c r="AW77" s="32"/>
      <c r="AX77" s="32"/>
      <c r="AY77" s="32"/>
      <c r="AZ77" s="32"/>
    </row>
    <row r="78" spans="1:52" ht="30.75" customHeight="1">
      <c r="A78" s="31"/>
      <c r="B78" s="277" t="s">
        <v>355</v>
      </c>
      <c r="C78" s="277"/>
      <c r="D78" s="277"/>
      <c r="E78" s="277"/>
      <c r="F78" s="277"/>
      <c r="G78" s="277"/>
      <c r="H78" s="277"/>
      <c r="I78" s="277"/>
      <c r="J78" s="277"/>
      <c r="K78" s="275" t="s">
        <v>356</v>
      </c>
      <c r="L78" s="275"/>
      <c r="M78" s="275"/>
      <c r="N78" s="275"/>
      <c r="O78" s="275"/>
      <c r="P78" s="275"/>
      <c r="Q78" s="275"/>
      <c r="R78" s="275"/>
      <c r="S78" s="275"/>
      <c r="T78" s="275" t="s">
        <v>357</v>
      </c>
      <c r="U78" s="275"/>
      <c r="V78" s="275" t="s">
        <v>358</v>
      </c>
      <c r="W78" s="275"/>
      <c r="X78" s="275"/>
      <c r="Y78" s="275"/>
      <c r="Z78" s="275" t="s">
        <v>359</v>
      </c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8" t="s">
        <v>360</v>
      </c>
      <c r="AX78" s="278"/>
      <c r="AY78" s="278"/>
      <c r="AZ78" s="278"/>
    </row>
    <row r="79" spans="1:52" ht="15" customHeight="1">
      <c r="A79" s="32"/>
      <c r="B79" s="277"/>
      <c r="C79" s="277"/>
      <c r="D79" s="277"/>
      <c r="E79" s="277"/>
      <c r="F79" s="277"/>
      <c r="G79" s="277"/>
      <c r="H79" s="277"/>
      <c r="I79" s="277"/>
      <c r="J79" s="277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8" t="s">
        <v>361</v>
      </c>
      <c r="AA79" s="278"/>
      <c r="AB79" s="278"/>
      <c r="AC79" s="278"/>
      <c r="AD79" s="278"/>
      <c r="AE79" s="278"/>
      <c r="AF79" s="276" t="s">
        <v>362</v>
      </c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8"/>
      <c r="AX79" s="278"/>
      <c r="AY79" s="278"/>
      <c r="AZ79" s="278"/>
    </row>
    <row r="80" spans="1:52" ht="15" customHeight="1">
      <c r="A80" s="33"/>
      <c r="B80" s="277"/>
      <c r="C80" s="277"/>
      <c r="D80" s="277"/>
      <c r="E80" s="277"/>
      <c r="F80" s="277"/>
      <c r="G80" s="277"/>
      <c r="H80" s="277"/>
      <c r="I80" s="277"/>
      <c r="J80" s="277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8"/>
      <c r="AA80" s="278"/>
      <c r="AB80" s="278"/>
      <c r="AC80" s="278"/>
      <c r="AD80" s="278"/>
      <c r="AE80" s="278"/>
      <c r="AF80" s="278" t="s">
        <v>363</v>
      </c>
      <c r="AG80" s="278"/>
      <c r="AH80" s="278"/>
      <c r="AI80" s="278"/>
      <c r="AJ80" s="278"/>
      <c r="AK80" s="278" t="s">
        <v>364</v>
      </c>
      <c r="AL80" s="278"/>
      <c r="AM80" s="278"/>
      <c r="AN80" s="278"/>
      <c r="AO80" s="278"/>
      <c r="AP80" s="278"/>
      <c r="AQ80" s="278" t="s">
        <v>365</v>
      </c>
      <c r="AR80" s="278"/>
      <c r="AS80" s="278"/>
      <c r="AT80" s="278"/>
      <c r="AU80" s="278"/>
      <c r="AV80" s="278"/>
      <c r="AW80" s="278"/>
      <c r="AX80" s="278"/>
      <c r="AY80" s="278"/>
      <c r="AZ80" s="278"/>
    </row>
    <row r="81" spans="1:52" ht="34.5" customHeight="1">
      <c r="A81" s="34"/>
      <c r="B81" s="277"/>
      <c r="C81" s="277"/>
      <c r="D81" s="277"/>
      <c r="E81" s="277"/>
      <c r="F81" s="277"/>
      <c r="G81" s="277"/>
      <c r="H81" s="277"/>
      <c r="I81" s="277"/>
      <c r="J81" s="277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</row>
    <row r="82" spans="1:52" ht="15" customHeight="1">
      <c r="A82" s="33"/>
      <c r="B82" s="278">
        <v>1</v>
      </c>
      <c r="C82" s="278"/>
      <c r="D82" s="278"/>
      <c r="E82" s="278"/>
      <c r="F82" s="278"/>
      <c r="G82" s="278"/>
      <c r="H82" s="278"/>
      <c r="I82" s="278"/>
      <c r="J82" s="278"/>
      <c r="K82" s="278">
        <v>2</v>
      </c>
      <c r="L82" s="278"/>
      <c r="M82" s="278"/>
      <c r="N82" s="278"/>
      <c r="O82" s="278"/>
      <c r="P82" s="278"/>
      <c r="Q82" s="278"/>
      <c r="R82" s="278"/>
      <c r="S82" s="278"/>
      <c r="T82" s="278">
        <v>3</v>
      </c>
      <c r="U82" s="278"/>
      <c r="V82" s="278">
        <v>4</v>
      </c>
      <c r="W82" s="278"/>
      <c r="X82" s="278"/>
      <c r="Y82" s="278"/>
      <c r="Z82" s="278">
        <v>5</v>
      </c>
      <c r="AA82" s="278"/>
      <c r="AB82" s="278"/>
      <c r="AC82" s="278"/>
      <c r="AD82" s="278"/>
      <c r="AE82" s="278"/>
      <c r="AF82" s="278">
        <v>6</v>
      </c>
      <c r="AG82" s="278"/>
      <c r="AH82" s="278"/>
      <c r="AI82" s="278"/>
      <c r="AJ82" s="278"/>
      <c r="AK82" s="278">
        <v>7</v>
      </c>
      <c r="AL82" s="278"/>
      <c r="AM82" s="278"/>
      <c r="AN82" s="278"/>
      <c r="AO82" s="278"/>
      <c r="AP82" s="278"/>
      <c r="AQ82" s="278">
        <v>8</v>
      </c>
      <c r="AR82" s="278"/>
      <c r="AS82" s="278"/>
      <c r="AT82" s="278"/>
      <c r="AU82" s="278"/>
      <c r="AV82" s="278"/>
      <c r="AW82" s="278">
        <v>9</v>
      </c>
      <c r="AX82" s="278"/>
      <c r="AY82" s="278"/>
      <c r="AZ82" s="278"/>
    </row>
    <row r="83" spans="1:52" ht="15" customHeight="1">
      <c r="A83" s="33"/>
      <c r="B83" s="278" t="s">
        <v>372</v>
      </c>
      <c r="C83" s="278"/>
      <c r="D83" s="278"/>
      <c r="E83" s="278"/>
      <c r="F83" s="278"/>
      <c r="G83" s="278"/>
      <c r="H83" s="278"/>
      <c r="I83" s="278"/>
      <c r="J83" s="278"/>
      <c r="K83" s="278" t="s">
        <v>409</v>
      </c>
      <c r="L83" s="278"/>
      <c r="M83" s="278"/>
      <c r="N83" s="278"/>
      <c r="O83" s="278"/>
      <c r="P83" s="278"/>
      <c r="Q83" s="278"/>
      <c r="R83" s="278"/>
      <c r="S83" s="278"/>
      <c r="T83" s="279" t="s">
        <v>400</v>
      </c>
      <c r="U83" s="279"/>
      <c r="V83" s="280">
        <v>0.3</v>
      </c>
      <c r="W83" s="280"/>
      <c r="X83" s="280"/>
      <c r="Y83" s="280"/>
      <c r="Z83" s="274">
        <f>AF83+AK83+AQ83</f>
        <v>7365.54</v>
      </c>
      <c r="AA83" s="274"/>
      <c r="AB83" s="274"/>
      <c r="AC83" s="274"/>
      <c r="AD83" s="274"/>
      <c r="AE83" s="274"/>
      <c r="AF83" s="282">
        <v>5665.8</v>
      </c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>
        <f>AF83*0.3</f>
        <v>1699.74</v>
      </c>
      <c r="AR83" s="282"/>
      <c r="AS83" s="282"/>
      <c r="AT83" s="282"/>
      <c r="AU83" s="282"/>
      <c r="AV83" s="282"/>
      <c r="AW83" s="282">
        <f>V83*Z83*12+543*100+2446.48</f>
        <v>83262.42399999998</v>
      </c>
      <c r="AX83" s="282"/>
      <c r="AY83" s="282"/>
      <c r="AZ83" s="282"/>
    </row>
    <row r="84" spans="1:52" ht="15" customHeight="1">
      <c r="A84" s="33"/>
      <c r="B84" s="278"/>
      <c r="C84" s="278"/>
      <c r="D84" s="278"/>
      <c r="E84" s="278"/>
      <c r="F84" s="278"/>
      <c r="G84" s="278"/>
      <c r="H84" s="278"/>
      <c r="I84" s="278"/>
      <c r="J84" s="278"/>
      <c r="K84" s="278" t="s">
        <v>410</v>
      </c>
      <c r="L84" s="278"/>
      <c r="M84" s="278"/>
      <c r="N84" s="278"/>
      <c r="O84" s="278"/>
      <c r="P84" s="278"/>
      <c r="Q84" s="278"/>
      <c r="R84" s="278"/>
      <c r="S84" s="278"/>
      <c r="T84" s="279" t="s">
        <v>402</v>
      </c>
      <c r="U84" s="279"/>
      <c r="V84" s="280">
        <v>0.2</v>
      </c>
      <c r="W84" s="280"/>
      <c r="X84" s="280"/>
      <c r="Y84" s="280"/>
      <c r="Z84" s="274">
        <f>AF84+AK84+AQ84</f>
        <v>4135.04</v>
      </c>
      <c r="AA84" s="274"/>
      <c r="AB84" s="274"/>
      <c r="AC84" s="274"/>
      <c r="AD84" s="274"/>
      <c r="AE84" s="274"/>
      <c r="AF84" s="282">
        <v>3180.8</v>
      </c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>
        <f>AF84*0.3</f>
        <v>954.24</v>
      </c>
      <c r="AR84" s="282"/>
      <c r="AS84" s="282"/>
      <c r="AT84" s="282"/>
      <c r="AU84" s="282"/>
      <c r="AV84" s="282"/>
      <c r="AW84" s="282">
        <f>V84*Z84*12*6</f>
        <v>59544.57600000001</v>
      </c>
      <c r="AX84" s="282"/>
      <c r="AY84" s="282"/>
      <c r="AZ84" s="282"/>
    </row>
    <row r="85" spans="1:52" ht="15" customHeight="1">
      <c r="A85" s="35"/>
      <c r="B85" s="284" t="s">
        <v>407</v>
      </c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3" t="s">
        <v>351</v>
      </c>
      <c r="U85" s="283"/>
      <c r="V85" s="281">
        <f>SUM(V83:Y84)</f>
        <v>0.5</v>
      </c>
      <c r="W85" s="281"/>
      <c r="X85" s="281"/>
      <c r="Y85" s="281"/>
      <c r="Z85" s="291" t="s">
        <v>408</v>
      </c>
      <c r="AA85" s="291"/>
      <c r="AB85" s="291"/>
      <c r="AC85" s="291"/>
      <c r="AD85" s="291"/>
      <c r="AE85" s="291"/>
      <c r="AF85" s="291" t="s">
        <v>408</v>
      </c>
      <c r="AG85" s="291"/>
      <c r="AH85" s="291"/>
      <c r="AI85" s="291"/>
      <c r="AJ85" s="291"/>
      <c r="AK85" s="291" t="s">
        <v>408</v>
      </c>
      <c r="AL85" s="291"/>
      <c r="AM85" s="291"/>
      <c r="AN85" s="291"/>
      <c r="AO85" s="291"/>
      <c r="AP85" s="291"/>
      <c r="AQ85" s="291" t="s">
        <v>408</v>
      </c>
      <c r="AR85" s="291"/>
      <c r="AS85" s="291"/>
      <c r="AT85" s="291"/>
      <c r="AU85" s="291"/>
      <c r="AV85" s="291"/>
      <c r="AW85" s="285">
        <f>SUM(AW83:AZ84)</f>
        <v>142807</v>
      </c>
      <c r="AX85" s="285"/>
      <c r="AY85" s="285"/>
      <c r="AZ85" s="285"/>
    </row>
    <row r="86" spans="1:52" ht="6" customHeight="1">
      <c r="A86" s="35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1"/>
      <c r="AU86" s="31"/>
      <c r="AV86" s="32"/>
      <c r="AW86" s="32"/>
      <c r="AX86" s="32"/>
      <c r="AY86" s="32"/>
      <c r="AZ86" s="32"/>
    </row>
    <row r="87" spans="1:52" ht="6" customHeight="1" hidden="1">
      <c r="A87" s="35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1"/>
      <c r="AU87" s="31"/>
      <c r="AV87" s="32"/>
      <c r="AW87" s="32"/>
      <c r="AX87" s="32"/>
      <c r="AY87" s="32"/>
      <c r="AZ87" s="32"/>
    </row>
    <row r="88" spans="1:58" ht="15" customHeight="1">
      <c r="A88" s="36"/>
      <c r="B88" s="307" t="s">
        <v>411</v>
      </c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  <c r="AQ88" s="307"/>
      <c r="AR88" s="307"/>
      <c r="AS88" s="307"/>
      <c r="AT88" s="307"/>
      <c r="AU88" s="307"/>
      <c r="AV88" s="307"/>
      <c r="AW88" s="307"/>
      <c r="AX88" s="307"/>
      <c r="AY88" s="307"/>
      <c r="AZ88" s="307"/>
      <c r="BA88" s="307"/>
      <c r="BB88" s="307"/>
      <c r="BC88" s="307"/>
      <c r="BD88" s="307"/>
      <c r="BE88" s="307"/>
      <c r="BF88" s="307"/>
    </row>
    <row r="89" spans="1:52" ht="5.25" customHeight="1">
      <c r="A89" s="4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ht="15" customHeight="1">
      <c r="A90" s="31"/>
      <c r="B90" s="277" t="s">
        <v>355</v>
      </c>
      <c r="C90" s="277"/>
      <c r="D90" s="277"/>
      <c r="E90" s="277"/>
      <c r="F90" s="277"/>
      <c r="G90" s="277"/>
      <c r="H90" s="277"/>
      <c r="I90" s="277"/>
      <c r="J90" s="277"/>
      <c r="K90" s="275" t="s">
        <v>356</v>
      </c>
      <c r="L90" s="275"/>
      <c r="M90" s="275"/>
      <c r="N90" s="275"/>
      <c r="O90" s="275"/>
      <c r="P90" s="275"/>
      <c r="Q90" s="275"/>
      <c r="R90" s="275"/>
      <c r="S90" s="275"/>
      <c r="T90" s="275" t="s">
        <v>357</v>
      </c>
      <c r="U90" s="275"/>
      <c r="V90" s="275" t="s">
        <v>358</v>
      </c>
      <c r="W90" s="275"/>
      <c r="X90" s="275"/>
      <c r="Y90" s="275"/>
      <c r="Z90" s="275" t="s">
        <v>359</v>
      </c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  <c r="AN90" s="275"/>
      <c r="AO90" s="275"/>
      <c r="AP90" s="275"/>
      <c r="AQ90" s="275"/>
      <c r="AR90" s="275"/>
      <c r="AS90" s="275"/>
      <c r="AT90" s="275"/>
      <c r="AU90" s="275"/>
      <c r="AV90" s="275"/>
      <c r="AW90" s="278" t="s">
        <v>360</v>
      </c>
      <c r="AX90" s="278"/>
      <c r="AY90" s="278"/>
      <c r="AZ90" s="278"/>
    </row>
    <row r="91" spans="1:52" ht="15" customHeight="1">
      <c r="A91" s="32"/>
      <c r="B91" s="277"/>
      <c r="C91" s="277"/>
      <c r="D91" s="277"/>
      <c r="E91" s="277"/>
      <c r="F91" s="277"/>
      <c r="G91" s="277"/>
      <c r="H91" s="277"/>
      <c r="I91" s="277"/>
      <c r="J91" s="277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8" t="s">
        <v>361</v>
      </c>
      <c r="AA91" s="278"/>
      <c r="AB91" s="278"/>
      <c r="AC91" s="278"/>
      <c r="AD91" s="278"/>
      <c r="AE91" s="278"/>
      <c r="AF91" s="276" t="s">
        <v>362</v>
      </c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278"/>
      <c r="AX91" s="278"/>
      <c r="AY91" s="278"/>
      <c r="AZ91" s="278"/>
    </row>
    <row r="92" spans="1:52" ht="15" customHeight="1">
      <c r="A92" s="33"/>
      <c r="B92" s="277"/>
      <c r="C92" s="277"/>
      <c r="D92" s="277"/>
      <c r="E92" s="277"/>
      <c r="F92" s="277"/>
      <c r="G92" s="277"/>
      <c r="H92" s="277"/>
      <c r="I92" s="277"/>
      <c r="J92" s="277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8"/>
      <c r="AA92" s="278"/>
      <c r="AB92" s="278"/>
      <c r="AC92" s="278"/>
      <c r="AD92" s="278"/>
      <c r="AE92" s="278"/>
      <c r="AF92" s="278" t="s">
        <v>363</v>
      </c>
      <c r="AG92" s="278"/>
      <c r="AH92" s="278"/>
      <c r="AI92" s="278"/>
      <c r="AJ92" s="278"/>
      <c r="AK92" s="278" t="s">
        <v>364</v>
      </c>
      <c r="AL92" s="278"/>
      <c r="AM92" s="278"/>
      <c r="AN92" s="278"/>
      <c r="AO92" s="278"/>
      <c r="AP92" s="278"/>
      <c r="AQ92" s="278" t="s">
        <v>365</v>
      </c>
      <c r="AR92" s="278"/>
      <c r="AS92" s="278"/>
      <c r="AT92" s="278"/>
      <c r="AU92" s="278"/>
      <c r="AV92" s="278"/>
      <c r="AW92" s="278"/>
      <c r="AX92" s="278"/>
      <c r="AY92" s="278"/>
      <c r="AZ92" s="278"/>
    </row>
    <row r="93" spans="1:52" ht="42" customHeight="1">
      <c r="A93" s="34"/>
      <c r="B93" s="277"/>
      <c r="C93" s="277"/>
      <c r="D93" s="277"/>
      <c r="E93" s="277"/>
      <c r="F93" s="277"/>
      <c r="G93" s="277"/>
      <c r="H93" s="277"/>
      <c r="I93" s="277"/>
      <c r="J93" s="277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</row>
    <row r="94" spans="1:52" ht="15" customHeight="1">
      <c r="A94" s="33"/>
      <c r="B94" s="278">
        <v>1</v>
      </c>
      <c r="C94" s="278"/>
      <c r="D94" s="278"/>
      <c r="E94" s="278"/>
      <c r="F94" s="278"/>
      <c r="G94" s="278"/>
      <c r="H94" s="278"/>
      <c r="I94" s="278"/>
      <c r="J94" s="278"/>
      <c r="K94" s="278">
        <v>2</v>
      </c>
      <c r="L94" s="278"/>
      <c r="M94" s="278"/>
      <c r="N94" s="278"/>
      <c r="O94" s="278"/>
      <c r="P94" s="278"/>
      <c r="Q94" s="278"/>
      <c r="R94" s="278"/>
      <c r="S94" s="278"/>
      <c r="T94" s="278">
        <v>3</v>
      </c>
      <c r="U94" s="278"/>
      <c r="V94" s="278">
        <v>4</v>
      </c>
      <c r="W94" s="278"/>
      <c r="X94" s="278"/>
      <c r="Y94" s="278"/>
      <c r="Z94" s="278">
        <v>5</v>
      </c>
      <c r="AA94" s="278"/>
      <c r="AB94" s="278"/>
      <c r="AC94" s="278"/>
      <c r="AD94" s="278"/>
      <c r="AE94" s="278"/>
      <c r="AF94" s="278">
        <v>6</v>
      </c>
      <c r="AG94" s="278"/>
      <c r="AH94" s="278"/>
      <c r="AI94" s="278"/>
      <c r="AJ94" s="278"/>
      <c r="AK94" s="278">
        <v>7</v>
      </c>
      <c r="AL94" s="278"/>
      <c r="AM94" s="278"/>
      <c r="AN94" s="278"/>
      <c r="AO94" s="278"/>
      <c r="AP94" s="278"/>
      <c r="AQ94" s="278">
        <v>8</v>
      </c>
      <c r="AR94" s="278"/>
      <c r="AS94" s="278"/>
      <c r="AT94" s="278"/>
      <c r="AU94" s="278"/>
      <c r="AV94" s="278"/>
      <c r="AW94" s="278">
        <v>9</v>
      </c>
      <c r="AX94" s="278"/>
      <c r="AY94" s="278"/>
      <c r="AZ94" s="278"/>
    </row>
    <row r="95" spans="1:52" ht="31.5" customHeight="1">
      <c r="A95" s="33"/>
      <c r="B95" s="278" t="s">
        <v>366</v>
      </c>
      <c r="C95" s="278"/>
      <c r="D95" s="278"/>
      <c r="E95" s="278"/>
      <c r="F95" s="278"/>
      <c r="G95" s="278"/>
      <c r="H95" s="278"/>
      <c r="I95" s="278"/>
      <c r="J95" s="278"/>
      <c r="K95" s="278" t="s">
        <v>367</v>
      </c>
      <c r="L95" s="278"/>
      <c r="M95" s="278"/>
      <c r="N95" s="278"/>
      <c r="O95" s="278"/>
      <c r="P95" s="278"/>
      <c r="Q95" s="278"/>
      <c r="R95" s="278"/>
      <c r="S95" s="278"/>
      <c r="T95" s="279" t="s">
        <v>342</v>
      </c>
      <c r="U95" s="279"/>
      <c r="V95" s="306">
        <v>1</v>
      </c>
      <c r="W95" s="306"/>
      <c r="X95" s="306"/>
      <c r="Y95" s="306"/>
      <c r="Z95" s="282">
        <f aca="true" t="shared" si="1" ref="Z95:Z113">AF95+AK95+AQ95</f>
        <v>43084.69</v>
      </c>
      <c r="AA95" s="282"/>
      <c r="AB95" s="282"/>
      <c r="AC95" s="282"/>
      <c r="AD95" s="282"/>
      <c r="AE95" s="282"/>
      <c r="AF95" s="282">
        <v>32639.92</v>
      </c>
      <c r="AG95" s="282"/>
      <c r="AH95" s="282"/>
      <c r="AI95" s="282"/>
      <c r="AJ95" s="282"/>
      <c r="AK95" s="274"/>
      <c r="AL95" s="274"/>
      <c r="AM95" s="274"/>
      <c r="AN95" s="274"/>
      <c r="AO95" s="274"/>
      <c r="AP95" s="274"/>
      <c r="AQ95" s="282">
        <v>10444.77</v>
      </c>
      <c r="AR95" s="282"/>
      <c r="AS95" s="282"/>
      <c r="AT95" s="282"/>
      <c r="AU95" s="282"/>
      <c r="AV95" s="282"/>
      <c r="AW95" s="282">
        <f>V95*Z95*12+50000</f>
        <v>567016.28</v>
      </c>
      <c r="AX95" s="282"/>
      <c r="AY95" s="282"/>
      <c r="AZ95" s="282"/>
    </row>
    <row r="96" spans="1:52" ht="32.25" customHeight="1">
      <c r="A96" s="33"/>
      <c r="B96" s="278"/>
      <c r="C96" s="278"/>
      <c r="D96" s="278"/>
      <c r="E96" s="278"/>
      <c r="F96" s="278"/>
      <c r="G96" s="278"/>
      <c r="H96" s="278"/>
      <c r="I96" s="278"/>
      <c r="J96" s="278"/>
      <c r="K96" s="278" t="s">
        <v>368</v>
      </c>
      <c r="L96" s="278"/>
      <c r="M96" s="278"/>
      <c r="N96" s="278"/>
      <c r="O96" s="278"/>
      <c r="P96" s="278"/>
      <c r="Q96" s="278"/>
      <c r="R96" s="278"/>
      <c r="S96" s="278"/>
      <c r="T96" s="279" t="s">
        <v>343</v>
      </c>
      <c r="U96" s="279"/>
      <c r="V96" s="306">
        <v>0.5</v>
      </c>
      <c r="W96" s="306"/>
      <c r="X96" s="306"/>
      <c r="Y96" s="306"/>
      <c r="Z96" s="282">
        <f t="shared" si="1"/>
        <v>16156.759999999998</v>
      </c>
      <c r="AA96" s="282"/>
      <c r="AB96" s="282"/>
      <c r="AC96" s="282"/>
      <c r="AD96" s="282"/>
      <c r="AE96" s="282"/>
      <c r="AF96" s="282">
        <v>14687.96</v>
      </c>
      <c r="AG96" s="282"/>
      <c r="AH96" s="282"/>
      <c r="AI96" s="282"/>
      <c r="AJ96" s="282"/>
      <c r="AK96" s="274"/>
      <c r="AL96" s="274"/>
      <c r="AM96" s="274"/>
      <c r="AN96" s="274"/>
      <c r="AO96" s="274"/>
      <c r="AP96" s="274"/>
      <c r="AQ96" s="282">
        <v>1468.8</v>
      </c>
      <c r="AR96" s="282"/>
      <c r="AS96" s="282"/>
      <c r="AT96" s="282"/>
      <c r="AU96" s="282"/>
      <c r="AV96" s="282"/>
      <c r="AW96" s="282">
        <f>V96*Z96*12*2+20000</f>
        <v>213881.12</v>
      </c>
      <c r="AX96" s="282"/>
      <c r="AY96" s="282"/>
      <c r="AZ96" s="282"/>
    </row>
    <row r="97" spans="1:52" ht="29.25" customHeight="1">
      <c r="A97" s="33"/>
      <c r="B97" s="278"/>
      <c r="C97" s="278"/>
      <c r="D97" s="278"/>
      <c r="E97" s="278"/>
      <c r="F97" s="278"/>
      <c r="G97" s="278"/>
      <c r="H97" s="278"/>
      <c r="I97" s="278"/>
      <c r="J97" s="278"/>
      <c r="K97" s="278" t="s">
        <v>369</v>
      </c>
      <c r="L97" s="278"/>
      <c r="M97" s="278"/>
      <c r="N97" s="278"/>
      <c r="O97" s="278"/>
      <c r="P97" s="278"/>
      <c r="Q97" s="278"/>
      <c r="R97" s="278"/>
      <c r="S97" s="278"/>
      <c r="T97" s="279" t="s">
        <v>345</v>
      </c>
      <c r="U97" s="279"/>
      <c r="V97" s="306">
        <v>0.2</v>
      </c>
      <c r="W97" s="306"/>
      <c r="X97" s="306"/>
      <c r="Y97" s="306"/>
      <c r="Z97" s="282">
        <f t="shared" si="1"/>
        <v>6227.7014</v>
      </c>
      <c r="AA97" s="282"/>
      <c r="AB97" s="282"/>
      <c r="AC97" s="282"/>
      <c r="AD97" s="282"/>
      <c r="AE97" s="282"/>
      <c r="AF97" s="282">
        <v>5875.19</v>
      </c>
      <c r="AG97" s="282"/>
      <c r="AH97" s="282"/>
      <c r="AI97" s="282"/>
      <c r="AJ97" s="282"/>
      <c r="AK97" s="274"/>
      <c r="AL97" s="274"/>
      <c r="AM97" s="274"/>
      <c r="AN97" s="274"/>
      <c r="AO97" s="274"/>
      <c r="AP97" s="274"/>
      <c r="AQ97" s="282">
        <f>(AF97*V97)*0.3</f>
        <v>352.5114</v>
      </c>
      <c r="AR97" s="282"/>
      <c r="AS97" s="282"/>
      <c r="AT97" s="282"/>
      <c r="AU97" s="282"/>
      <c r="AV97" s="282"/>
      <c r="AW97" s="282">
        <f>V97*Z97*12*6+20000</f>
        <v>109678.90016000002</v>
      </c>
      <c r="AX97" s="282"/>
      <c r="AY97" s="282"/>
      <c r="AZ97" s="282"/>
    </row>
    <row r="98" spans="1:52" ht="15" customHeight="1">
      <c r="A98" s="33"/>
      <c r="B98" s="278"/>
      <c r="C98" s="278"/>
      <c r="D98" s="278"/>
      <c r="E98" s="278"/>
      <c r="F98" s="278"/>
      <c r="G98" s="278"/>
      <c r="H98" s="278"/>
      <c r="I98" s="278"/>
      <c r="J98" s="278"/>
      <c r="K98" s="278" t="s">
        <v>370</v>
      </c>
      <c r="L98" s="278"/>
      <c r="M98" s="278"/>
      <c r="N98" s="278"/>
      <c r="O98" s="278"/>
      <c r="P98" s="278"/>
      <c r="Q98" s="278"/>
      <c r="R98" s="278"/>
      <c r="S98" s="278"/>
      <c r="T98" s="279" t="s">
        <v>371</v>
      </c>
      <c r="U98" s="279"/>
      <c r="V98" s="306">
        <v>1</v>
      </c>
      <c r="W98" s="306"/>
      <c r="X98" s="306"/>
      <c r="Y98" s="306"/>
      <c r="Z98" s="282">
        <f t="shared" si="1"/>
        <v>32639.91</v>
      </c>
      <c r="AA98" s="282"/>
      <c r="AB98" s="282"/>
      <c r="AC98" s="282"/>
      <c r="AD98" s="282"/>
      <c r="AE98" s="282"/>
      <c r="AF98" s="282">
        <v>26111.93</v>
      </c>
      <c r="AG98" s="282"/>
      <c r="AH98" s="282"/>
      <c r="AI98" s="282"/>
      <c r="AJ98" s="282"/>
      <c r="AK98" s="274"/>
      <c r="AL98" s="274"/>
      <c r="AM98" s="274"/>
      <c r="AN98" s="274"/>
      <c r="AO98" s="274"/>
      <c r="AP98" s="274"/>
      <c r="AQ98" s="282">
        <v>6527.98</v>
      </c>
      <c r="AR98" s="282"/>
      <c r="AS98" s="282"/>
      <c r="AT98" s="282"/>
      <c r="AU98" s="282"/>
      <c r="AV98" s="282"/>
      <c r="AW98" s="282">
        <f>V98*Z98*12+10000</f>
        <v>401678.92</v>
      </c>
      <c r="AX98" s="282"/>
      <c r="AY98" s="282"/>
      <c r="AZ98" s="282"/>
    </row>
    <row r="99" spans="1:52" ht="15" customHeight="1">
      <c r="A99" s="33"/>
      <c r="B99" s="278" t="s">
        <v>372</v>
      </c>
      <c r="C99" s="278"/>
      <c r="D99" s="278"/>
      <c r="E99" s="278"/>
      <c r="F99" s="278"/>
      <c r="G99" s="278"/>
      <c r="H99" s="278"/>
      <c r="I99" s="278"/>
      <c r="J99" s="278"/>
      <c r="K99" s="278" t="s">
        <v>373</v>
      </c>
      <c r="L99" s="278"/>
      <c r="M99" s="278"/>
      <c r="N99" s="278"/>
      <c r="O99" s="278"/>
      <c r="P99" s="278"/>
      <c r="Q99" s="278"/>
      <c r="R99" s="278"/>
      <c r="S99" s="278"/>
      <c r="T99" s="279" t="s">
        <v>374</v>
      </c>
      <c r="U99" s="279"/>
      <c r="V99" s="280">
        <v>7.56</v>
      </c>
      <c r="W99" s="280"/>
      <c r="X99" s="280"/>
      <c r="Y99" s="280"/>
      <c r="Z99" s="274">
        <f t="shared" si="1"/>
        <v>30986.620970799995</v>
      </c>
      <c r="AA99" s="274"/>
      <c r="AB99" s="274"/>
      <c r="AC99" s="274"/>
      <c r="AD99" s="274"/>
      <c r="AE99" s="274"/>
      <c r="AF99" s="282">
        <f>19880*1.0315207</f>
        <v>20506.631515999998</v>
      </c>
      <c r="AG99" s="282"/>
      <c r="AH99" s="282"/>
      <c r="AI99" s="282"/>
      <c r="AJ99" s="282"/>
      <c r="AK99" s="282">
        <v>4328</v>
      </c>
      <c r="AL99" s="282"/>
      <c r="AM99" s="282"/>
      <c r="AN99" s="282"/>
      <c r="AO99" s="282"/>
      <c r="AP99" s="282"/>
      <c r="AQ99" s="282">
        <f>AF99*0.3</f>
        <v>6151.989454799999</v>
      </c>
      <c r="AR99" s="282"/>
      <c r="AS99" s="282"/>
      <c r="AT99" s="282"/>
      <c r="AU99" s="282"/>
      <c r="AV99" s="282"/>
      <c r="AW99" s="282">
        <f>V99*Z99*12+680000+420000</f>
        <v>3911106.2544709756</v>
      </c>
      <c r="AX99" s="282"/>
      <c r="AY99" s="282"/>
      <c r="AZ99" s="282"/>
    </row>
    <row r="100" spans="1:52" ht="15" customHeight="1">
      <c r="A100" s="33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 t="s">
        <v>375</v>
      </c>
      <c r="L100" s="278"/>
      <c r="M100" s="278"/>
      <c r="N100" s="278"/>
      <c r="O100" s="278"/>
      <c r="P100" s="278"/>
      <c r="Q100" s="278"/>
      <c r="R100" s="278"/>
      <c r="S100" s="278"/>
      <c r="T100" s="279" t="s">
        <v>376</v>
      </c>
      <c r="U100" s="279"/>
      <c r="V100" s="280">
        <v>3.72</v>
      </c>
      <c r="W100" s="280"/>
      <c r="X100" s="280"/>
      <c r="Y100" s="280"/>
      <c r="Z100" s="274">
        <f t="shared" si="1"/>
        <v>22659.82782518</v>
      </c>
      <c r="AA100" s="274"/>
      <c r="AB100" s="274"/>
      <c r="AC100" s="274"/>
      <c r="AD100" s="274"/>
      <c r="AE100" s="274"/>
      <c r="AF100" s="282">
        <f>16898*1.0315207</f>
        <v>17430.6367886</v>
      </c>
      <c r="AG100" s="282"/>
      <c r="AH100" s="282"/>
      <c r="AI100" s="282"/>
      <c r="AJ100" s="282"/>
      <c r="AK100" s="274"/>
      <c r="AL100" s="274"/>
      <c r="AM100" s="274"/>
      <c r="AN100" s="274"/>
      <c r="AO100" s="274"/>
      <c r="AP100" s="274"/>
      <c r="AQ100" s="282">
        <f>AF100*0.3</f>
        <v>5229.19103658</v>
      </c>
      <c r="AR100" s="282"/>
      <c r="AS100" s="282"/>
      <c r="AT100" s="282"/>
      <c r="AU100" s="282"/>
      <c r="AV100" s="282"/>
      <c r="AW100" s="282">
        <f>V100*Z100*12+153925.91</f>
        <v>1165460.6241160352</v>
      </c>
      <c r="AX100" s="282"/>
      <c r="AY100" s="282"/>
      <c r="AZ100" s="282"/>
    </row>
    <row r="101" spans="1:52" ht="33" customHeight="1">
      <c r="A101" s="33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 t="s">
        <v>377</v>
      </c>
      <c r="L101" s="278"/>
      <c r="M101" s="278"/>
      <c r="N101" s="278"/>
      <c r="O101" s="278"/>
      <c r="P101" s="278"/>
      <c r="Q101" s="278"/>
      <c r="R101" s="278"/>
      <c r="S101" s="278"/>
      <c r="T101" s="279" t="s">
        <v>378</v>
      </c>
      <c r="U101" s="279"/>
      <c r="V101" s="280"/>
      <c r="W101" s="280"/>
      <c r="X101" s="280"/>
      <c r="Y101" s="280"/>
      <c r="Z101" s="274">
        <f t="shared" si="1"/>
        <v>0</v>
      </c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>
        <f>AF101*0.3</f>
        <v>0</v>
      </c>
      <c r="AR101" s="274"/>
      <c r="AS101" s="274"/>
      <c r="AT101" s="274"/>
      <c r="AU101" s="274"/>
      <c r="AV101" s="274"/>
      <c r="AW101" s="274">
        <f>V101*Z101*12</f>
        <v>0</v>
      </c>
      <c r="AX101" s="274"/>
      <c r="AY101" s="274"/>
      <c r="AZ101" s="274"/>
    </row>
    <row r="102" spans="1:52" ht="33" customHeight="1">
      <c r="A102" s="33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 t="s">
        <v>379</v>
      </c>
      <c r="L102" s="278"/>
      <c r="M102" s="278"/>
      <c r="N102" s="278"/>
      <c r="O102" s="278"/>
      <c r="P102" s="278"/>
      <c r="Q102" s="278"/>
      <c r="R102" s="278"/>
      <c r="S102" s="278"/>
      <c r="T102" s="279" t="s">
        <v>380</v>
      </c>
      <c r="U102" s="279"/>
      <c r="V102" s="280"/>
      <c r="W102" s="280"/>
      <c r="X102" s="280"/>
      <c r="Y102" s="280"/>
      <c r="Z102" s="274">
        <f t="shared" si="1"/>
        <v>0</v>
      </c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>
        <f>AF102*0.3</f>
        <v>0</v>
      </c>
      <c r="AR102" s="274"/>
      <c r="AS102" s="274"/>
      <c r="AT102" s="274"/>
      <c r="AU102" s="274"/>
      <c r="AV102" s="274"/>
      <c r="AW102" s="274">
        <f>V102*Z102*12</f>
        <v>0</v>
      </c>
      <c r="AX102" s="274"/>
      <c r="AY102" s="274"/>
      <c r="AZ102" s="274"/>
    </row>
    <row r="103" spans="1:52" ht="32.25" customHeight="1">
      <c r="A103" s="33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 t="s">
        <v>381</v>
      </c>
      <c r="L103" s="278"/>
      <c r="M103" s="278"/>
      <c r="N103" s="278"/>
      <c r="O103" s="278"/>
      <c r="P103" s="278"/>
      <c r="Q103" s="278"/>
      <c r="R103" s="278"/>
      <c r="S103" s="278"/>
      <c r="T103" s="279" t="s">
        <v>382</v>
      </c>
      <c r="U103" s="279"/>
      <c r="V103" s="306">
        <v>0.2</v>
      </c>
      <c r="W103" s="306"/>
      <c r="X103" s="306"/>
      <c r="Y103" s="306"/>
      <c r="Z103" s="282">
        <f t="shared" si="1"/>
        <v>5049.52</v>
      </c>
      <c r="AA103" s="282"/>
      <c r="AB103" s="282"/>
      <c r="AC103" s="282"/>
      <c r="AD103" s="282"/>
      <c r="AE103" s="282"/>
      <c r="AF103" s="282">
        <v>3976</v>
      </c>
      <c r="AG103" s="282"/>
      <c r="AH103" s="282"/>
      <c r="AI103" s="282"/>
      <c r="AJ103" s="282"/>
      <c r="AK103" s="274"/>
      <c r="AL103" s="274"/>
      <c r="AM103" s="274"/>
      <c r="AN103" s="274"/>
      <c r="AO103" s="274"/>
      <c r="AP103" s="274"/>
      <c r="AQ103" s="282">
        <v>1073.52</v>
      </c>
      <c r="AR103" s="282"/>
      <c r="AS103" s="282"/>
      <c r="AT103" s="282"/>
      <c r="AU103" s="282"/>
      <c r="AV103" s="282"/>
      <c r="AW103" s="282">
        <f>V103*Z103*12*5</f>
        <v>60594.240000000005</v>
      </c>
      <c r="AX103" s="282"/>
      <c r="AY103" s="282"/>
      <c r="AZ103" s="282"/>
    </row>
    <row r="104" spans="1:52" ht="30.75" customHeight="1">
      <c r="A104" s="33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 t="s">
        <v>383</v>
      </c>
      <c r="L104" s="278"/>
      <c r="M104" s="278"/>
      <c r="N104" s="278"/>
      <c r="O104" s="278"/>
      <c r="P104" s="278"/>
      <c r="Q104" s="278"/>
      <c r="R104" s="278"/>
      <c r="S104" s="278"/>
      <c r="T104" s="279" t="s">
        <v>384</v>
      </c>
      <c r="U104" s="279"/>
      <c r="V104" s="280">
        <v>0.22</v>
      </c>
      <c r="W104" s="280"/>
      <c r="X104" s="280"/>
      <c r="Y104" s="280"/>
      <c r="Z104" s="282">
        <f t="shared" si="1"/>
        <v>5168.8</v>
      </c>
      <c r="AA104" s="282"/>
      <c r="AB104" s="282"/>
      <c r="AC104" s="282"/>
      <c r="AD104" s="282"/>
      <c r="AE104" s="282"/>
      <c r="AF104" s="282">
        <v>3976</v>
      </c>
      <c r="AG104" s="282"/>
      <c r="AH104" s="282"/>
      <c r="AI104" s="282"/>
      <c r="AJ104" s="282"/>
      <c r="AK104" s="274"/>
      <c r="AL104" s="274"/>
      <c r="AM104" s="274"/>
      <c r="AN104" s="274"/>
      <c r="AO104" s="274"/>
      <c r="AP104" s="274"/>
      <c r="AQ104" s="282">
        <f>AF104*0.3</f>
        <v>1192.8</v>
      </c>
      <c r="AR104" s="282"/>
      <c r="AS104" s="282"/>
      <c r="AT104" s="282"/>
      <c r="AU104" s="282"/>
      <c r="AV104" s="282"/>
      <c r="AW104" s="282">
        <f>V104*Z104*12*5</f>
        <v>68228.16</v>
      </c>
      <c r="AX104" s="282"/>
      <c r="AY104" s="282"/>
      <c r="AZ104" s="282"/>
    </row>
    <row r="105" spans="1:52" ht="30.75" customHeight="1">
      <c r="A105" s="33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 t="s">
        <v>385</v>
      </c>
      <c r="L105" s="278"/>
      <c r="M105" s="278"/>
      <c r="N105" s="278"/>
      <c r="O105" s="278"/>
      <c r="P105" s="278"/>
      <c r="Q105" s="278"/>
      <c r="R105" s="278"/>
      <c r="S105" s="278"/>
      <c r="T105" s="279" t="s">
        <v>386</v>
      </c>
      <c r="U105" s="279"/>
      <c r="V105" s="280">
        <v>0.03</v>
      </c>
      <c r="W105" s="280"/>
      <c r="X105" s="280"/>
      <c r="Y105" s="280"/>
      <c r="Z105" s="282">
        <f t="shared" si="1"/>
        <v>538.421</v>
      </c>
      <c r="AA105" s="282"/>
      <c r="AB105" s="282"/>
      <c r="AC105" s="282"/>
      <c r="AD105" s="282"/>
      <c r="AE105" s="282"/>
      <c r="AF105" s="282">
        <v>414.17</v>
      </c>
      <c r="AG105" s="282"/>
      <c r="AH105" s="282"/>
      <c r="AI105" s="282"/>
      <c r="AJ105" s="282"/>
      <c r="AK105" s="274"/>
      <c r="AL105" s="274"/>
      <c r="AM105" s="274"/>
      <c r="AN105" s="274"/>
      <c r="AO105" s="274"/>
      <c r="AP105" s="274"/>
      <c r="AQ105" s="282">
        <f>AF105*0.3</f>
        <v>124.251</v>
      </c>
      <c r="AR105" s="282"/>
      <c r="AS105" s="282"/>
      <c r="AT105" s="282"/>
      <c r="AU105" s="282"/>
      <c r="AV105" s="282"/>
      <c r="AW105" s="282">
        <f>V105*Z105*12*10</f>
        <v>1938.3156000000004</v>
      </c>
      <c r="AX105" s="282"/>
      <c r="AY105" s="282"/>
      <c r="AZ105" s="282"/>
    </row>
    <row r="106" spans="1:52" ht="15" customHeight="1">
      <c r="A106" s="33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 t="s">
        <v>387</v>
      </c>
      <c r="L106" s="278"/>
      <c r="M106" s="278"/>
      <c r="N106" s="278"/>
      <c r="O106" s="278"/>
      <c r="P106" s="278"/>
      <c r="Q106" s="278"/>
      <c r="R106" s="278"/>
      <c r="S106" s="278"/>
      <c r="T106" s="279" t="s">
        <v>388</v>
      </c>
      <c r="U106" s="279"/>
      <c r="V106" s="306"/>
      <c r="W106" s="306"/>
      <c r="X106" s="306"/>
      <c r="Y106" s="306"/>
      <c r="Z106" s="274">
        <f t="shared" si="1"/>
        <v>0</v>
      </c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>
        <f>AF106*0.3</f>
        <v>0</v>
      </c>
      <c r="AR106" s="274"/>
      <c r="AS106" s="274"/>
      <c r="AT106" s="274"/>
      <c r="AU106" s="274"/>
      <c r="AV106" s="274"/>
      <c r="AW106" s="274">
        <f>V106*Z106*12</f>
        <v>0</v>
      </c>
      <c r="AX106" s="274"/>
      <c r="AY106" s="274"/>
      <c r="AZ106" s="274"/>
    </row>
    <row r="107" spans="1:52" ht="15" customHeight="1">
      <c r="A107" s="33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 t="s">
        <v>389</v>
      </c>
      <c r="L107" s="278"/>
      <c r="M107" s="278"/>
      <c r="N107" s="278"/>
      <c r="O107" s="278"/>
      <c r="P107" s="278"/>
      <c r="Q107" s="278"/>
      <c r="R107" s="278"/>
      <c r="S107" s="278"/>
      <c r="T107" s="279" t="s">
        <v>390</v>
      </c>
      <c r="U107" s="279"/>
      <c r="V107" s="306"/>
      <c r="W107" s="306"/>
      <c r="X107" s="306"/>
      <c r="Y107" s="306"/>
      <c r="Z107" s="274">
        <f t="shared" si="1"/>
        <v>0</v>
      </c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>
        <f>AF107*0.3</f>
        <v>0</v>
      </c>
      <c r="AR107" s="274"/>
      <c r="AS107" s="274"/>
      <c r="AT107" s="274"/>
      <c r="AU107" s="274"/>
      <c r="AV107" s="274"/>
      <c r="AW107" s="274">
        <f>V107*Z107*12</f>
        <v>0</v>
      </c>
      <c r="AX107" s="274"/>
      <c r="AY107" s="274"/>
      <c r="AZ107" s="274"/>
    </row>
    <row r="108" spans="1:52" ht="15" customHeight="1">
      <c r="A108" s="33"/>
      <c r="B108" s="278" t="s">
        <v>391</v>
      </c>
      <c r="C108" s="278"/>
      <c r="D108" s="278"/>
      <c r="E108" s="278"/>
      <c r="F108" s="278"/>
      <c r="G108" s="278"/>
      <c r="H108" s="278"/>
      <c r="I108" s="278"/>
      <c r="J108" s="278"/>
      <c r="K108" s="278" t="s">
        <v>392</v>
      </c>
      <c r="L108" s="278"/>
      <c r="M108" s="278"/>
      <c r="N108" s="278"/>
      <c r="O108" s="278"/>
      <c r="P108" s="278"/>
      <c r="Q108" s="278"/>
      <c r="R108" s="278"/>
      <c r="S108" s="278"/>
      <c r="T108" s="279" t="s">
        <v>393</v>
      </c>
      <c r="U108" s="279"/>
      <c r="V108" s="306">
        <v>0.2</v>
      </c>
      <c r="W108" s="306"/>
      <c r="X108" s="306"/>
      <c r="Y108" s="306"/>
      <c r="Z108" s="308">
        <f t="shared" si="1"/>
        <v>14843.119999999999</v>
      </c>
      <c r="AA108" s="308"/>
      <c r="AB108" s="308"/>
      <c r="AC108" s="308"/>
      <c r="AD108" s="308"/>
      <c r="AE108" s="308"/>
      <c r="AF108" s="282">
        <v>2053.21</v>
      </c>
      <c r="AG108" s="282"/>
      <c r="AH108" s="282"/>
      <c r="AI108" s="282"/>
      <c r="AJ108" s="282"/>
      <c r="AK108" s="274"/>
      <c r="AL108" s="274"/>
      <c r="AM108" s="274"/>
      <c r="AN108" s="274"/>
      <c r="AO108" s="274"/>
      <c r="AP108" s="274"/>
      <c r="AQ108" s="282">
        <v>12789.91</v>
      </c>
      <c r="AR108" s="282"/>
      <c r="AS108" s="282"/>
      <c r="AT108" s="282"/>
      <c r="AU108" s="282"/>
      <c r="AV108" s="282"/>
      <c r="AW108" s="282">
        <f>V108*Z108*12*6</f>
        <v>213740.92799999999</v>
      </c>
      <c r="AX108" s="282"/>
      <c r="AY108" s="282"/>
      <c r="AZ108" s="282"/>
    </row>
    <row r="109" spans="1:52" ht="15" customHeight="1">
      <c r="A109" s="33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 t="s">
        <v>394</v>
      </c>
      <c r="L109" s="278"/>
      <c r="M109" s="278"/>
      <c r="N109" s="278"/>
      <c r="O109" s="278"/>
      <c r="P109" s="278"/>
      <c r="Q109" s="278"/>
      <c r="R109" s="278"/>
      <c r="S109" s="278"/>
      <c r="T109" s="279" t="s">
        <v>395</v>
      </c>
      <c r="U109" s="279"/>
      <c r="V109" s="306">
        <v>0.1</v>
      </c>
      <c r="W109" s="306"/>
      <c r="X109" s="306"/>
      <c r="Y109" s="306"/>
      <c r="Z109" s="308">
        <f t="shared" si="1"/>
        <v>17542.649999999998</v>
      </c>
      <c r="AA109" s="308"/>
      <c r="AB109" s="308"/>
      <c r="AC109" s="308"/>
      <c r="AD109" s="308"/>
      <c r="AE109" s="308"/>
      <c r="AF109" s="282">
        <v>1238.43</v>
      </c>
      <c r="AG109" s="282"/>
      <c r="AH109" s="282"/>
      <c r="AI109" s="282"/>
      <c r="AJ109" s="282"/>
      <c r="AK109" s="274"/>
      <c r="AL109" s="274"/>
      <c r="AM109" s="274"/>
      <c r="AN109" s="274"/>
      <c r="AO109" s="274"/>
      <c r="AP109" s="274"/>
      <c r="AQ109" s="282">
        <v>16304.22</v>
      </c>
      <c r="AR109" s="282"/>
      <c r="AS109" s="282"/>
      <c r="AT109" s="282"/>
      <c r="AU109" s="282"/>
      <c r="AV109" s="282"/>
      <c r="AW109" s="282">
        <f>V109*Z109*12*5</f>
        <v>105255.9</v>
      </c>
      <c r="AX109" s="282"/>
      <c r="AY109" s="282"/>
      <c r="AZ109" s="282"/>
    </row>
    <row r="110" spans="1:52" ht="15" customHeight="1">
      <c r="A110" s="33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 t="s">
        <v>396</v>
      </c>
      <c r="L110" s="278"/>
      <c r="M110" s="278"/>
      <c r="N110" s="278"/>
      <c r="O110" s="278"/>
      <c r="P110" s="278"/>
      <c r="Q110" s="278"/>
      <c r="R110" s="278"/>
      <c r="S110" s="278"/>
      <c r="T110" s="279" t="s">
        <v>397</v>
      </c>
      <c r="U110" s="279"/>
      <c r="V110" s="306">
        <v>0.1</v>
      </c>
      <c r="W110" s="306"/>
      <c r="X110" s="306"/>
      <c r="Y110" s="306"/>
      <c r="Z110" s="282">
        <f t="shared" si="1"/>
        <v>6703.0599999999995</v>
      </c>
      <c r="AA110" s="282"/>
      <c r="AB110" s="282"/>
      <c r="AC110" s="282"/>
      <c r="AD110" s="282"/>
      <c r="AE110" s="282"/>
      <c r="AF110" s="282">
        <v>1743.57</v>
      </c>
      <c r="AG110" s="282"/>
      <c r="AH110" s="282"/>
      <c r="AI110" s="282"/>
      <c r="AJ110" s="282"/>
      <c r="AK110" s="274"/>
      <c r="AL110" s="274"/>
      <c r="AM110" s="274"/>
      <c r="AN110" s="274"/>
      <c r="AO110" s="274"/>
      <c r="AP110" s="274"/>
      <c r="AQ110" s="282">
        <v>4959.49</v>
      </c>
      <c r="AR110" s="282"/>
      <c r="AS110" s="282"/>
      <c r="AT110" s="282"/>
      <c r="AU110" s="282"/>
      <c r="AV110" s="282"/>
      <c r="AW110" s="282">
        <f>V110*Z110*12*10</f>
        <v>80436.72</v>
      </c>
      <c r="AX110" s="282"/>
      <c r="AY110" s="282"/>
      <c r="AZ110" s="282"/>
    </row>
    <row r="111" spans="1:52" ht="15" customHeight="1">
      <c r="A111" s="33"/>
      <c r="B111" s="278" t="s">
        <v>398</v>
      </c>
      <c r="C111" s="278"/>
      <c r="D111" s="278"/>
      <c r="E111" s="278"/>
      <c r="F111" s="278"/>
      <c r="G111" s="278"/>
      <c r="H111" s="278"/>
      <c r="I111" s="278"/>
      <c r="J111" s="278"/>
      <c r="K111" s="278" t="s">
        <v>399</v>
      </c>
      <c r="L111" s="278"/>
      <c r="M111" s="278"/>
      <c r="N111" s="278"/>
      <c r="O111" s="278"/>
      <c r="P111" s="278"/>
      <c r="Q111" s="278"/>
      <c r="R111" s="278"/>
      <c r="S111" s="278"/>
      <c r="T111" s="279" t="s">
        <v>400</v>
      </c>
      <c r="U111" s="279"/>
      <c r="V111" s="306">
        <v>0.5</v>
      </c>
      <c r="W111" s="306"/>
      <c r="X111" s="306"/>
      <c r="Y111" s="306"/>
      <c r="Z111" s="282">
        <f t="shared" si="1"/>
        <v>6672.926</v>
      </c>
      <c r="AA111" s="282"/>
      <c r="AB111" s="282"/>
      <c r="AC111" s="282"/>
      <c r="AD111" s="282"/>
      <c r="AE111" s="282"/>
      <c r="AF111" s="282">
        <v>5133.02</v>
      </c>
      <c r="AG111" s="282"/>
      <c r="AH111" s="282"/>
      <c r="AI111" s="282"/>
      <c r="AJ111" s="282"/>
      <c r="AK111" s="274"/>
      <c r="AL111" s="274"/>
      <c r="AM111" s="274"/>
      <c r="AN111" s="274"/>
      <c r="AO111" s="274"/>
      <c r="AP111" s="274"/>
      <c r="AQ111" s="282">
        <f>AF111*0.3</f>
        <v>1539.9060000000002</v>
      </c>
      <c r="AR111" s="282"/>
      <c r="AS111" s="282"/>
      <c r="AT111" s="282"/>
      <c r="AU111" s="282"/>
      <c r="AV111" s="282"/>
      <c r="AW111" s="282">
        <f>V111*Z111*12*2</f>
        <v>80075.11200000001</v>
      </c>
      <c r="AX111" s="282"/>
      <c r="AY111" s="282"/>
      <c r="AZ111" s="282"/>
    </row>
    <row r="112" spans="1:52" ht="15" customHeight="1">
      <c r="A112" s="33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 t="s">
        <v>401</v>
      </c>
      <c r="L112" s="278"/>
      <c r="M112" s="278"/>
      <c r="N112" s="278"/>
      <c r="O112" s="278"/>
      <c r="P112" s="278"/>
      <c r="Q112" s="278"/>
      <c r="R112" s="278"/>
      <c r="S112" s="278"/>
      <c r="T112" s="279" t="s">
        <v>402</v>
      </c>
      <c r="U112" s="279"/>
      <c r="V112" s="306">
        <v>1</v>
      </c>
      <c r="W112" s="306"/>
      <c r="X112" s="306"/>
      <c r="Y112" s="306"/>
      <c r="Z112" s="282">
        <f t="shared" si="1"/>
        <v>24010.2652962313</v>
      </c>
      <c r="AA112" s="282"/>
      <c r="AB112" s="282"/>
      <c r="AC112" s="282"/>
      <c r="AD112" s="282"/>
      <c r="AE112" s="282"/>
      <c r="AF112" s="282">
        <f>14176.43*1.0315207</f>
        <v>14623.280997101</v>
      </c>
      <c r="AG112" s="282"/>
      <c r="AH112" s="282"/>
      <c r="AI112" s="282"/>
      <c r="AJ112" s="282"/>
      <c r="AK112" s="274">
        <v>5000</v>
      </c>
      <c r="AL112" s="274"/>
      <c r="AM112" s="274"/>
      <c r="AN112" s="274"/>
      <c r="AO112" s="274"/>
      <c r="AP112" s="274"/>
      <c r="AQ112" s="282">
        <f>AF112*0.3</f>
        <v>4386.984299130299</v>
      </c>
      <c r="AR112" s="282"/>
      <c r="AS112" s="282"/>
      <c r="AT112" s="282"/>
      <c r="AU112" s="282"/>
      <c r="AV112" s="282"/>
      <c r="AW112" s="282">
        <f>V112*Z112*12+0.44</f>
        <v>288123.6235547756</v>
      </c>
      <c r="AX112" s="282"/>
      <c r="AY112" s="282"/>
      <c r="AZ112" s="282"/>
    </row>
    <row r="113" spans="1:52" ht="15" customHeight="1">
      <c r="A113" s="33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 t="s">
        <v>403</v>
      </c>
      <c r="L113" s="278"/>
      <c r="M113" s="278"/>
      <c r="N113" s="278"/>
      <c r="O113" s="278"/>
      <c r="P113" s="278"/>
      <c r="Q113" s="278"/>
      <c r="R113" s="278"/>
      <c r="S113" s="278"/>
      <c r="T113" s="279" t="s">
        <v>404</v>
      </c>
      <c r="U113" s="279"/>
      <c r="V113" s="306">
        <v>3</v>
      </c>
      <c r="W113" s="306"/>
      <c r="X113" s="306"/>
      <c r="Y113" s="306"/>
      <c r="Z113" s="282">
        <f t="shared" si="1"/>
        <v>14324.170939722</v>
      </c>
      <c r="AA113" s="282"/>
      <c r="AB113" s="282"/>
      <c r="AC113" s="282"/>
      <c r="AD113" s="282"/>
      <c r="AE113" s="282"/>
      <c r="AF113" s="274">
        <f>9940*1.0315207</f>
        <v>10253.315757999999</v>
      </c>
      <c r="AG113" s="274"/>
      <c r="AH113" s="274"/>
      <c r="AI113" s="274"/>
      <c r="AJ113" s="274"/>
      <c r="AK113" s="274">
        <f>964.46*1.0315207</f>
        <v>994.860454322</v>
      </c>
      <c r="AL113" s="274"/>
      <c r="AM113" s="274"/>
      <c r="AN113" s="274"/>
      <c r="AO113" s="274"/>
      <c r="AP113" s="274"/>
      <c r="AQ113" s="282">
        <f>AF113*0.3</f>
        <v>3075.9947273999996</v>
      </c>
      <c r="AR113" s="282"/>
      <c r="AS113" s="282"/>
      <c r="AT113" s="282"/>
      <c r="AU113" s="282"/>
      <c r="AV113" s="282"/>
      <c r="AW113" s="282">
        <f>V113*Z113*12+50000</f>
        <v>565670.153829992</v>
      </c>
      <c r="AX113" s="282"/>
      <c r="AY113" s="282"/>
      <c r="AZ113" s="282"/>
    </row>
    <row r="114" spans="1:52" ht="15" customHeight="1">
      <c r="A114" s="33"/>
      <c r="B114" s="305" t="s">
        <v>405</v>
      </c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279" t="s">
        <v>406</v>
      </c>
      <c r="U114" s="279"/>
      <c r="V114" s="306"/>
      <c r="W114" s="306"/>
      <c r="X114" s="306"/>
      <c r="Y114" s="306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  <c r="AM114" s="274"/>
      <c r="AN114" s="274"/>
      <c r="AO114" s="274"/>
      <c r="AP114" s="274"/>
      <c r="AQ114" s="274"/>
      <c r="AR114" s="274"/>
      <c r="AS114" s="274"/>
      <c r="AT114" s="274"/>
      <c r="AU114" s="274"/>
      <c r="AV114" s="274"/>
      <c r="AW114" s="282">
        <v>121912.66</v>
      </c>
      <c r="AX114" s="282"/>
      <c r="AY114" s="282"/>
      <c r="AZ114" s="282"/>
    </row>
    <row r="115" spans="1:52" ht="15" customHeight="1">
      <c r="A115" s="35"/>
      <c r="B115" s="284" t="s">
        <v>407</v>
      </c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75" t="s">
        <v>351</v>
      </c>
      <c r="U115" s="275"/>
      <c r="V115" s="278">
        <f>SUM(V95:V114)</f>
        <v>19.33</v>
      </c>
      <c r="W115" s="278"/>
      <c r="X115" s="278"/>
      <c r="Y115" s="278"/>
      <c r="Z115" s="291" t="s">
        <v>408</v>
      </c>
      <c r="AA115" s="291"/>
      <c r="AB115" s="291"/>
      <c r="AC115" s="291"/>
      <c r="AD115" s="291"/>
      <c r="AE115" s="291"/>
      <c r="AF115" s="291" t="s">
        <v>408</v>
      </c>
      <c r="AG115" s="291"/>
      <c r="AH115" s="291"/>
      <c r="AI115" s="291"/>
      <c r="AJ115" s="291"/>
      <c r="AK115" s="291" t="s">
        <v>408</v>
      </c>
      <c r="AL115" s="291"/>
      <c r="AM115" s="291"/>
      <c r="AN115" s="291"/>
      <c r="AO115" s="291"/>
      <c r="AP115" s="291"/>
      <c r="AQ115" s="291" t="s">
        <v>408</v>
      </c>
      <c r="AR115" s="291"/>
      <c r="AS115" s="291"/>
      <c r="AT115" s="291"/>
      <c r="AU115" s="291"/>
      <c r="AV115" s="291"/>
      <c r="AW115" s="273">
        <f>SUM(AW95:AZ114)</f>
        <v>7954797.91173178</v>
      </c>
      <c r="AX115" s="273"/>
      <c r="AY115" s="273"/>
      <c r="AZ115" s="273"/>
    </row>
    <row r="116" spans="1:52" ht="6.75" customHeight="1">
      <c r="A116" s="3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9"/>
      <c r="U116" s="39"/>
      <c r="V116" s="40"/>
      <c r="W116" s="40"/>
      <c r="X116" s="40"/>
      <c r="Y116" s="40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2"/>
      <c r="AX116" s="40"/>
      <c r="AY116" s="40"/>
      <c r="AZ116" s="40"/>
    </row>
    <row r="117" spans="1:52" ht="30.75" customHeight="1">
      <c r="A117" s="31"/>
      <c r="B117" s="277" t="s">
        <v>355</v>
      </c>
      <c r="C117" s="277"/>
      <c r="D117" s="277"/>
      <c r="E117" s="277"/>
      <c r="F117" s="277"/>
      <c r="G117" s="277"/>
      <c r="H117" s="277"/>
      <c r="I117" s="277"/>
      <c r="J117" s="277"/>
      <c r="K117" s="275" t="s">
        <v>356</v>
      </c>
      <c r="L117" s="275"/>
      <c r="M117" s="275"/>
      <c r="N117" s="275"/>
      <c r="O117" s="275"/>
      <c r="P117" s="275"/>
      <c r="Q117" s="275"/>
      <c r="R117" s="275"/>
      <c r="S117" s="275"/>
      <c r="T117" s="275" t="s">
        <v>357</v>
      </c>
      <c r="U117" s="275"/>
      <c r="V117" s="275" t="s">
        <v>358</v>
      </c>
      <c r="W117" s="275"/>
      <c r="X117" s="275"/>
      <c r="Y117" s="275"/>
      <c r="Z117" s="275" t="s">
        <v>359</v>
      </c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5"/>
      <c r="AO117" s="275"/>
      <c r="AP117" s="275"/>
      <c r="AQ117" s="275"/>
      <c r="AR117" s="275"/>
      <c r="AS117" s="275"/>
      <c r="AT117" s="275"/>
      <c r="AU117" s="275"/>
      <c r="AV117" s="275"/>
      <c r="AW117" s="278" t="s">
        <v>360</v>
      </c>
      <c r="AX117" s="278"/>
      <c r="AY117" s="278"/>
      <c r="AZ117" s="278"/>
    </row>
    <row r="118" spans="1:52" ht="15" customHeight="1">
      <c r="A118" s="32"/>
      <c r="B118" s="277"/>
      <c r="C118" s="277"/>
      <c r="D118" s="277"/>
      <c r="E118" s="277"/>
      <c r="F118" s="277"/>
      <c r="G118" s="277"/>
      <c r="H118" s="277"/>
      <c r="I118" s="277"/>
      <c r="J118" s="277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8" t="s">
        <v>361</v>
      </c>
      <c r="AA118" s="278"/>
      <c r="AB118" s="278"/>
      <c r="AC118" s="278"/>
      <c r="AD118" s="278"/>
      <c r="AE118" s="278"/>
      <c r="AF118" s="276" t="s">
        <v>362</v>
      </c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8"/>
      <c r="AX118" s="278"/>
      <c r="AY118" s="278"/>
      <c r="AZ118" s="278"/>
    </row>
    <row r="119" spans="1:52" ht="15" customHeight="1">
      <c r="A119" s="33"/>
      <c r="B119" s="277"/>
      <c r="C119" s="277"/>
      <c r="D119" s="277"/>
      <c r="E119" s="277"/>
      <c r="F119" s="277"/>
      <c r="G119" s="277"/>
      <c r="H119" s="277"/>
      <c r="I119" s="277"/>
      <c r="J119" s="277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8"/>
      <c r="AA119" s="278"/>
      <c r="AB119" s="278"/>
      <c r="AC119" s="278"/>
      <c r="AD119" s="278"/>
      <c r="AE119" s="278"/>
      <c r="AF119" s="278" t="s">
        <v>363</v>
      </c>
      <c r="AG119" s="278"/>
      <c r="AH119" s="278"/>
      <c r="AI119" s="278"/>
      <c r="AJ119" s="278"/>
      <c r="AK119" s="278" t="s">
        <v>364</v>
      </c>
      <c r="AL119" s="278"/>
      <c r="AM119" s="278"/>
      <c r="AN119" s="278"/>
      <c r="AO119" s="278"/>
      <c r="AP119" s="278"/>
      <c r="AQ119" s="278" t="s">
        <v>365</v>
      </c>
      <c r="AR119" s="278"/>
      <c r="AS119" s="278"/>
      <c r="AT119" s="278"/>
      <c r="AU119" s="278"/>
      <c r="AV119" s="278"/>
      <c r="AW119" s="278"/>
      <c r="AX119" s="278"/>
      <c r="AY119" s="278"/>
      <c r="AZ119" s="278"/>
    </row>
    <row r="120" spans="1:52" ht="34.5" customHeight="1">
      <c r="A120" s="34"/>
      <c r="B120" s="277"/>
      <c r="C120" s="277"/>
      <c r="D120" s="277"/>
      <c r="E120" s="277"/>
      <c r="F120" s="277"/>
      <c r="G120" s="277"/>
      <c r="H120" s="277"/>
      <c r="I120" s="277"/>
      <c r="J120" s="277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  <c r="AS120" s="278"/>
      <c r="AT120" s="278"/>
      <c r="AU120" s="278"/>
      <c r="AV120" s="278"/>
      <c r="AW120" s="278"/>
      <c r="AX120" s="278"/>
      <c r="AY120" s="278"/>
      <c r="AZ120" s="278"/>
    </row>
    <row r="121" spans="1:52" ht="15" customHeight="1">
      <c r="A121" s="33"/>
      <c r="B121" s="278">
        <v>1</v>
      </c>
      <c r="C121" s="278"/>
      <c r="D121" s="278"/>
      <c r="E121" s="278"/>
      <c r="F121" s="278"/>
      <c r="G121" s="278"/>
      <c r="H121" s="278"/>
      <c r="I121" s="278"/>
      <c r="J121" s="278"/>
      <c r="K121" s="278">
        <v>2</v>
      </c>
      <c r="L121" s="278"/>
      <c r="M121" s="278"/>
      <c r="N121" s="278"/>
      <c r="O121" s="278"/>
      <c r="P121" s="278"/>
      <c r="Q121" s="278"/>
      <c r="R121" s="278"/>
      <c r="S121" s="278"/>
      <c r="T121" s="278">
        <v>3</v>
      </c>
      <c r="U121" s="278"/>
      <c r="V121" s="278">
        <v>4</v>
      </c>
      <c r="W121" s="278"/>
      <c r="X121" s="278"/>
      <c r="Y121" s="278"/>
      <c r="Z121" s="278">
        <v>5</v>
      </c>
      <c r="AA121" s="278"/>
      <c r="AB121" s="278"/>
      <c r="AC121" s="278"/>
      <c r="AD121" s="278"/>
      <c r="AE121" s="278"/>
      <c r="AF121" s="278">
        <v>6</v>
      </c>
      <c r="AG121" s="278"/>
      <c r="AH121" s="278"/>
      <c r="AI121" s="278"/>
      <c r="AJ121" s="278"/>
      <c r="AK121" s="278">
        <v>7</v>
      </c>
      <c r="AL121" s="278"/>
      <c r="AM121" s="278"/>
      <c r="AN121" s="278"/>
      <c r="AO121" s="278"/>
      <c r="AP121" s="278"/>
      <c r="AQ121" s="278">
        <v>8</v>
      </c>
      <c r="AR121" s="278"/>
      <c r="AS121" s="278"/>
      <c r="AT121" s="278"/>
      <c r="AU121" s="278"/>
      <c r="AV121" s="278"/>
      <c r="AW121" s="278">
        <v>9</v>
      </c>
      <c r="AX121" s="278"/>
      <c r="AY121" s="278"/>
      <c r="AZ121" s="278"/>
    </row>
    <row r="122" spans="1:52" ht="15" customHeight="1">
      <c r="A122" s="33"/>
      <c r="B122" s="278" t="s">
        <v>372</v>
      </c>
      <c r="C122" s="278"/>
      <c r="D122" s="278"/>
      <c r="E122" s="278"/>
      <c r="F122" s="278"/>
      <c r="G122" s="278"/>
      <c r="H122" s="278"/>
      <c r="I122" s="278"/>
      <c r="J122" s="278"/>
      <c r="K122" s="278" t="s">
        <v>409</v>
      </c>
      <c r="L122" s="278"/>
      <c r="M122" s="278"/>
      <c r="N122" s="278"/>
      <c r="O122" s="278"/>
      <c r="P122" s="278"/>
      <c r="Q122" s="278"/>
      <c r="R122" s="278"/>
      <c r="S122" s="278"/>
      <c r="T122" s="279" t="s">
        <v>400</v>
      </c>
      <c r="U122" s="279"/>
      <c r="V122" s="280">
        <v>0.3</v>
      </c>
      <c r="W122" s="280"/>
      <c r="X122" s="280"/>
      <c r="Y122" s="280"/>
      <c r="Z122" s="274">
        <f>AF122+AK122+AQ122</f>
        <v>7365.54</v>
      </c>
      <c r="AA122" s="274"/>
      <c r="AB122" s="274"/>
      <c r="AC122" s="274"/>
      <c r="AD122" s="274"/>
      <c r="AE122" s="274"/>
      <c r="AF122" s="308">
        <v>5665.8</v>
      </c>
      <c r="AG122" s="308"/>
      <c r="AH122" s="308"/>
      <c r="AI122" s="308"/>
      <c r="AJ122" s="308"/>
      <c r="AK122" s="282"/>
      <c r="AL122" s="282"/>
      <c r="AM122" s="282"/>
      <c r="AN122" s="282"/>
      <c r="AO122" s="282"/>
      <c r="AP122" s="282"/>
      <c r="AQ122" s="282">
        <f>AF122*0.3</f>
        <v>1699.74</v>
      </c>
      <c r="AR122" s="282"/>
      <c r="AS122" s="282"/>
      <c r="AT122" s="282"/>
      <c r="AU122" s="282"/>
      <c r="AV122" s="282"/>
      <c r="AW122" s="282">
        <f>V122*Z122*12*4+2759</f>
        <v>108822.77599999998</v>
      </c>
      <c r="AX122" s="282"/>
      <c r="AY122" s="282"/>
      <c r="AZ122" s="282"/>
    </row>
    <row r="123" spans="1:52" ht="15" customHeight="1">
      <c r="A123" s="33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 t="s">
        <v>410</v>
      </c>
      <c r="L123" s="278"/>
      <c r="M123" s="278"/>
      <c r="N123" s="278"/>
      <c r="O123" s="278"/>
      <c r="P123" s="278"/>
      <c r="Q123" s="278"/>
      <c r="R123" s="278"/>
      <c r="S123" s="278"/>
      <c r="T123" s="279" t="s">
        <v>402</v>
      </c>
      <c r="U123" s="279"/>
      <c r="V123" s="280">
        <v>0.2</v>
      </c>
      <c r="W123" s="280"/>
      <c r="X123" s="280"/>
      <c r="Y123" s="280"/>
      <c r="Z123" s="274">
        <f>AF123+AK123+AQ123</f>
        <v>4135.04</v>
      </c>
      <c r="AA123" s="274"/>
      <c r="AB123" s="274"/>
      <c r="AC123" s="274"/>
      <c r="AD123" s="274"/>
      <c r="AE123" s="274"/>
      <c r="AF123" s="282">
        <v>3180.8</v>
      </c>
      <c r="AG123" s="282"/>
      <c r="AH123" s="282"/>
      <c r="AI123" s="282"/>
      <c r="AJ123" s="282"/>
      <c r="AK123" s="282"/>
      <c r="AL123" s="282"/>
      <c r="AM123" s="282"/>
      <c r="AN123" s="282"/>
      <c r="AO123" s="282"/>
      <c r="AP123" s="282"/>
      <c r="AQ123" s="282">
        <f>AF123*0.3</f>
        <v>954.24</v>
      </c>
      <c r="AR123" s="282"/>
      <c r="AS123" s="282"/>
      <c r="AT123" s="282"/>
      <c r="AU123" s="282"/>
      <c r="AV123" s="282"/>
      <c r="AW123" s="282">
        <f>V123*Z123*12*4-0.16</f>
        <v>39696.224</v>
      </c>
      <c r="AX123" s="282"/>
      <c r="AY123" s="282"/>
      <c r="AZ123" s="282"/>
    </row>
    <row r="124" spans="1:52" ht="15" customHeight="1">
      <c r="A124" s="35"/>
      <c r="B124" s="284" t="s">
        <v>407</v>
      </c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3" t="s">
        <v>351</v>
      </c>
      <c r="U124" s="283"/>
      <c r="V124" s="281">
        <f>SUM(V122:Y123)</f>
        <v>0.5</v>
      </c>
      <c r="W124" s="281"/>
      <c r="X124" s="281"/>
      <c r="Y124" s="281"/>
      <c r="Z124" s="291" t="s">
        <v>408</v>
      </c>
      <c r="AA124" s="291"/>
      <c r="AB124" s="291"/>
      <c r="AC124" s="291"/>
      <c r="AD124" s="291"/>
      <c r="AE124" s="291"/>
      <c r="AF124" s="291" t="s">
        <v>408</v>
      </c>
      <c r="AG124" s="291"/>
      <c r="AH124" s="291"/>
      <c r="AI124" s="291"/>
      <c r="AJ124" s="291"/>
      <c r="AK124" s="291" t="s">
        <v>408</v>
      </c>
      <c r="AL124" s="291"/>
      <c r="AM124" s="291"/>
      <c r="AN124" s="291"/>
      <c r="AO124" s="291"/>
      <c r="AP124" s="291"/>
      <c r="AQ124" s="291" t="s">
        <v>408</v>
      </c>
      <c r="AR124" s="291"/>
      <c r="AS124" s="291"/>
      <c r="AT124" s="291"/>
      <c r="AU124" s="291"/>
      <c r="AV124" s="291"/>
      <c r="AW124" s="285">
        <f>SUM(AW122:AZ123)</f>
        <v>148519</v>
      </c>
      <c r="AX124" s="285"/>
      <c r="AY124" s="285"/>
      <c r="AZ124" s="285"/>
    </row>
    <row r="125" spans="1:58" ht="15" customHeight="1">
      <c r="A125" s="36"/>
      <c r="B125" s="307" t="s">
        <v>412</v>
      </c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7"/>
      <c r="AW125" s="307"/>
      <c r="AX125" s="307"/>
      <c r="AY125" s="307"/>
      <c r="AZ125" s="307"/>
      <c r="BA125" s="307"/>
      <c r="BB125" s="307"/>
      <c r="BC125" s="307"/>
      <c r="BD125" s="307"/>
      <c r="BE125" s="307"/>
      <c r="BF125" s="307"/>
    </row>
    <row r="126" spans="1:52" ht="5.25" customHeight="1">
      <c r="A126" s="4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</row>
    <row r="127" spans="1:52" ht="15" customHeight="1">
      <c r="A127" s="31"/>
      <c r="B127" s="277" t="s">
        <v>355</v>
      </c>
      <c r="C127" s="277"/>
      <c r="D127" s="277"/>
      <c r="E127" s="277"/>
      <c r="F127" s="277"/>
      <c r="G127" s="277"/>
      <c r="H127" s="277"/>
      <c r="I127" s="277"/>
      <c r="J127" s="277"/>
      <c r="K127" s="275" t="s">
        <v>356</v>
      </c>
      <c r="L127" s="275"/>
      <c r="M127" s="275"/>
      <c r="N127" s="275"/>
      <c r="O127" s="275"/>
      <c r="P127" s="275"/>
      <c r="Q127" s="275"/>
      <c r="R127" s="275"/>
      <c r="S127" s="275"/>
      <c r="T127" s="275" t="s">
        <v>357</v>
      </c>
      <c r="U127" s="275"/>
      <c r="V127" s="275" t="s">
        <v>358</v>
      </c>
      <c r="W127" s="275"/>
      <c r="X127" s="275"/>
      <c r="Y127" s="275"/>
      <c r="Z127" s="275" t="s">
        <v>359</v>
      </c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5"/>
      <c r="AS127" s="275"/>
      <c r="AT127" s="275"/>
      <c r="AU127" s="275"/>
      <c r="AV127" s="275"/>
      <c r="AW127" s="278" t="s">
        <v>360</v>
      </c>
      <c r="AX127" s="278"/>
      <c r="AY127" s="278"/>
      <c r="AZ127" s="278"/>
    </row>
    <row r="128" spans="1:52" ht="15" customHeight="1">
      <c r="A128" s="32"/>
      <c r="B128" s="277"/>
      <c r="C128" s="277"/>
      <c r="D128" s="277"/>
      <c r="E128" s="277"/>
      <c r="F128" s="277"/>
      <c r="G128" s="277"/>
      <c r="H128" s="277"/>
      <c r="I128" s="277"/>
      <c r="J128" s="277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8" t="s">
        <v>361</v>
      </c>
      <c r="AA128" s="278"/>
      <c r="AB128" s="278"/>
      <c r="AC128" s="278"/>
      <c r="AD128" s="278"/>
      <c r="AE128" s="278"/>
      <c r="AF128" s="276" t="s">
        <v>362</v>
      </c>
      <c r="AG128" s="276"/>
      <c r="AH128" s="276"/>
      <c r="AI128" s="276"/>
      <c r="AJ128" s="276"/>
      <c r="AK128" s="276"/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76"/>
      <c r="AV128" s="276"/>
      <c r="AW128" s="278"/>
      <c r="AX128" s="278"/>
      <c r="AY128" s="278"/>
      <c r="AZ128" s="278"/>
    </row>
    <row r="129" spans="1:52" ht="15" customHeight="1">
      <c r="A129" s="33"/>
      <c r="B129" s="277"/>
      <c r="C129" s="277"/>
      <c r="D129" s="277"/>
      <c r="E129" s="277"/>
      <c r="F129" s="277"/>
      <c r="G129" s="277"/>
      <c r="H129" s="277"/>
      <c r="I129" s="277"/>
      <c r="J129" s="277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8"/>
      <c r="AA129" s="278"/>
      <c r="AB129" s="278"/>
      <c r="AC129" s="278"/>
      <c r="AD129" s="278"/>
      <c r="AE129" s="278"/>
      <c r="AF129" s="278" t="s">
        <v>363</v>
      </c>
      <c r="AG129" s="278"/>
      <c r="AH129" s="278"/>
      <c r="AI129" s="278"/>
      <c r="AJ129" s="278"/>
      <c r="AK129" s="278" t="s">
        <v>364</v>
      </c>
      <c r="AL129" s="278"/>
      <c r="AM129" s="278"/>
      <c r="AN129" s="278"/>
      <c r="AO129" s="278"/>
      <c r="AP129" s="278"/>
      <c r="AQ129" s="278" t="s">
        <v>365</v>
      </c>
      <c r="AR129" s="278"/>
      <c r="AS129" s="278"/>
      <c r="AT129" s="278"/>
      <c r="AU129" s="278"/>
      <c r="AV129" s="278"/>
      <c r="AW129" s="278"/>
      <c r="AX129" s="278"/>
      <c r="AY129" s="278"/>
      <c r="AZ129" s="278"/>
    </row>
    <row r="130" spans="1:52" ht="33.75" customHeight="1">
      <c r="A130" s="34"/>
      <c r="B130" s="277"/>
      <c r="C130" s="277"/>
      <c r="D130" s="277"/>
      <c r="E130" s="277"/>
      <c r="F130" s="277"/>
      <c r="G130" s="277"/>
      <c r="H130" s="277"/>
      <c r="I130" s="277"/>
      <c r="J130" s="277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8"/>
      <c r="AA130" s="278"/>
      <c r="AB130" s="278"/>
      <c r="AC130" s="278"/>
      <c r="AD130" s="278"/>
      <c r="AE130" s="278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8"/>
      <c r="AS130" s="278"/>
      <c r="AT130" s="278"/>
      <c r="AU130" s="278"/>
      <c r="AV130" s="278"/>
      <c r="AW130" s="278"/>
      <c r="AX130" s="278"/>
      <c r="AY130" s="278"/>
      <c r="AZ130" s="278"/>
    </row>
    <row r="131" spans="1:52" ht="15" customHeight="1">
      <c r="A131" s="33"/>
      <c r="B131" s="278">
        <v>1</v>
      </c>
      <c r="C131" s="278"/>
      <c r="D131" s="278"/>
      <c r="E131" s="278"/>
      <c r="F131" s="278"/>
      <c r="G131" s="278"/>
      <c r="H131" s="278"/>
      <c r="I131" s="278"/>
      <c r="J131" s="278"/>
      <c r="K131" s="278">
        <v>2</v>
      </c>
      <c r="L131" s="278"/>
      <c r="M131" s="278"/>
      <c r="N131" s="278"/>
      <c r="O131" s="278"/>
      <c r="P131" s="278"/>
      <c r="Q131" s="278"/>
      <c r="R131" s="278"/>
      <c r="S131" s="278"/>
      <c r="T131" s="278">
        <v>3</v>
      </c>
      <c r="U131" s="278"/>
      <c r="V131" s="278">
        <v>4</v>
      </c>
      <c r="W131" s="278"/>
      <c r="X131" s="278"/>
      <c r="Y131" s="278"/>
      <c r="Z131" s="278">
        <v>5</v>
      </c>
      <c r="AA131" s="278"/>
      <c r="AB131" s="278"/>
      <c r="AC131" s="278"/>
      <c r="AD131" s="278"/>
      <c r="AE131" s="278"/>
      <c r="AF131" s="278">
        <v>6</v>
      </c>
      <c r="AG131" s="278"/>
      <c r="AH131" s="278"/>
      <c r="AI131" s="278"/>
      <c r="AJ131" s="278"/>
      <c r="AK131" s="278">
        <v>7</v>
      </c>
      <c r="AL131" s="278"/>
      <c r="AM131" s="278"/>
      <c r="AN131" s="278"/>
      <c r="AO131" s="278"/>
      <c r="AP131" s="278"/>
      <c r="AQ131" s="278">
        <v>8</v>
      </c>
      <c r="AR131" s="278"/>
      <c r="AS131" s="278"/>
      <c r="AT131" s="278"/>
      <c r="AU131" s="278"/>
      <c r="AV131" s="278"/>
      <c r="AW131" s="278">
        <v>9</v>
      </c>
      <c r="AX131" s="278"/>
      <c r="AY131" s="278"/>
      <c r="AZ131" s="278"/>
    </row>
    <row r="132" spans="1:52" ht="31.5" customHeight="1">
      <c r="A132" s="33"/>
      <c r="B132" s="278" t="s">
        <v>366</v>
      </c>
      <c r="C132" s="278"/>
      <c r="D132" s="278"/>
      <c r="E132" s="278"/>
      <c r="F132" s="278"/>
      <c r="G132" s="278"/>
      <c r="H132" s="278"/>
      <c r="I132" s="278"/>
      <c r="J132" s="278"/>
      <c r="K132" s="278" t="s">
        <v>367</v>
      </c>
      <c r="L132" s="278"/>
      <c r="M132" s="278"/>
      <c r="N132" s="278"/>
      <c r="O132" s="278"/>
      <c r="P132" s="278"/>
      <c r="Q132" s="278"/>
      <c r="R132" s="278"/>
      <c r="S132" s="278"/>
      <c r="T132" s="279" t="s">
        <v>342</v>
      </c>
      <c r="U132" s="279"/>
      <c r="V132" s="306">
        <v>1</v>
      </c>
      <c r="W132" s="306"/>
      <c r="X132" s="306"/>
      <c r="Y132" s="306"/>
      <c r="Z132" s="274">
        <f aca="true" t="shared" si="2" ref="Z132:Z150">AF132+AK132+AQ132</f>
        <v>53716.064820093</v>
      </c>
      <c r="AA132" s="274"/>
      <c r="AB132" s="274"/>
      <c r="AC132" s="274"/>
      <c r="AD132" s="274"/>
      <c r="AE132" s="274"/>
      <c r="AF132" s="282">
        <f>38501.06*1.0732185</f>
        <v>41320.04986161</v>
      </c>
      <c r="AG132" s="282"/>
      <c r="AH132" s="282"/>
      <c r="AI132" s="282"/>
      <c r="AJ132" s="282"/>
      <c r="AK132" s="274"/>
      <c r="AL132" s="274"/>
      <c r="AM132" s="274"/>
      <c r="AN132" s="274"/>
      <c r="AO132" s="274"/>
      <c r="AP132" s="274"/>
      <c r="AQ132" s="282">
        <f>(AF132*V132)*0.3</f>
        <v>12396.014958483</v>
      </c>
      <c r="AR132" s="282"/>
      <c r="AS132" s="282"/>
      <c r="AT132" s="282"/>
      <c r="AU132" s="282"/>
      <c r="AV132" s="282"/>
      <c r="AW132" s="282">
        <f>V132*Z132*12</f>
        <v>644592.7778411161</v>
      </c>
      <c r="AX132" s="282"/>
      <c r="AY132" s="282"/>
      <c r="AZ132" s="282"/>
    </row>
    <row r="133" spans="1:52" ht="32.25" customHeight="1">
      <c r="A133" s="33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 t="s">
        <v>368</v>
      </c>
      <c r="L133" s="278"/>
      <c r="M133" s="278"/>
      <c r="N133" s="278"/>
      <c r="O133" s="278"/>
      <c r="P133" s="278"/>
      <c r="Q133" s="278"/>
      <c r="R133" s="278"/>
      <c r="S133" s="278"/>
      <c r="T133" s="279" t="s">
        <v>343</v>
      </c>
      <c r="U133" s="279"/>
      <c r="V133" s="306">
        <v>0.5</v>
      </c>
      <c r="W133" s="306"/>
      <c r="X133" s="306"/>
      <c r="Y133" s="306"/>
      <c r="Z133" s="274">
        <f t="shared" si="2"/>
        <v>23791.154</v>
      </c>
      <c r="AA133" s="274"/>
      <c r="AB133" s="274"/>
      <c r="AC133" s="274"/>
      <c r="AD133" s="274"/>
      <c r="AE133" s="274"/>
      <c r="AF133" s="282">
        <v>20687.96</v>
      </c>
      <c r="AG133" s="282"/>
      <c r="AH133" s="282"/>
      <c r="AI133" s="282"/>
      <c r="AJ133" s="282"/>
      <c r="AK133" s="274"/>
      <c r="AL133" s="274"/>
      <c r="AM133" s="274"/>
      <c r="AN133" s="274"/>
      <c r="AO133" s="274"/>
      <c r="AP133" s="274"/>
      <c r="AQ133" s="282">
        <f>(AF133*V133)*0.3</f>
        <v>3103.194</v>
      </c>
      <c r="AR133" s="282"/>
      <c r="AS133" s="282"/>
      <c r="AT133" s="282"/>
      <c r="AU133" s="282"/>
      <c r="AV133" s="282"/>
      <c r="AW133" s="282">
        <f>V133*Z133*12*2</f>
        <v>285493.848</v>
      </c>
      <c r="AX133" s="282"/>
      <c r="AY133" s="282"/>
      <c r="AZ133" s="282"/>
    </row>
    <row r="134" spans="1:52" ht="29.25" customHeight="1">
      <c r="A134" s="33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 t="s">
        <v>369</v>
      </c>
      <c r="L134" s="278"/>
      <c r="M134" s="278"/>
      <c r="N134" s="278"/>
      <c r="O134" s="278"/>
      <c r="P134" s="278"/>
      <c r="Q134" s="278"/>
      <c r="R134" s="278"/>
      <c r="S134" s="278"/>
      <c r="T134" s="279" t="s">
        <v>345</v>
      </c>
      <c r="U134" s="279"/>
      <c r="V134" s="306">
        <v>0.2</v>
      </c>
      <c r="W134" s="306"/>
      <c r="X134" s="306"/>
      <c r="Y134" s="306"/>
      <c r="Z134" s="274">
        <f t="shared" si="2"/>
        <v>9388.6214</v>
      </c>
      <c r="AA134" s="274"/>
      <c r="AB134" s="274"/>
      <c r="AC134" s="274"/>
      <c r="AD134" s="274"/>
      <c r="AE134" s="274"/>
      <c r="AF134" s="282">
        <v>8857.19</v>
      </c>
      <c r="AG134" s="282"/>
      <c r="AH134" s="282"/>
      <c r="AI134" s="282"/>
      <c r="AJ134" s="282"/>
      <c r="AK134" s="274"/>
      <c r="AL134" s="274"/>
      <c r="AM134" s="274"/>
      <c r="AN134" s="274"/>
      <c r="AO134" s="274"/>
      <c r="AP134" s="274"/>
      <c r="AQ134" s="282">
        <f>(AF134*V134)*0.3</f>
        <v>531.4314</v>
      </c>
      <c r="AR134" s="282"/>
      <c r="AS134" s="282"/>
      <c r="AT134" s="282"/>
      <c r="AU134" s="282"/>
      <c r="AV134" s="282"/>
      <c r="AW134" s="282">
        <f>V134*Z134*12*5</f>
        <v>112663.4568</v>
      </c>
      <c r="AX134" s="282"/>
      <c r="AY134" s="282"/>
      <c r="AZ134" s="282"/>
    </row>
    <row r="135" spans="1:52" ht="15" customHeight="1">
      <c r="A135" s="33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 t="s">
        <v>370</v>
      </c>
      <c r="L135" s="278"/>
      <c r="M135" s="278"/>
      <c r="N135" s="278"/>
      <c r="O135" s="278"/>
      <c r="P135" s="278"/>
      <c r="Q135" s="278"/>
      <c r="R135" s="278"/>
      <c r="S135" s="278"/>
      <c r="T135" s="279" t="s">
        <v>371</v>
      </c>
      <c r="U135" s="279"/>
      <c r="V135" s="306">
        <v>1</v>
      </c>
      <c r="W135" s="306"/>
      <c r="X135" s="306"/>
      <c r="Y135" s="306"/>
      <c r="Z135" s="274">
        <f t="shared" si="2"/>
        <v>35245.509</v>
      </c>
      <c r="AA135" s="274"/>
      <c r="AB135" s="274"/>
      <c r="AC135" s="274"/>
      <c r="AD135" s="274"/>
      <c r="AE135" s="274"/>
      <c r="AF135" s="282">
        <v>27111.93</v>
      </c>
      <c r="AG135" s="282"/>
      <c r="AH135" s="282"/>
      <c r="AI135" s="282"/>
      <c r="AJ135" s="282"/>
      <c r="AK135" s="274"/>
      <c r="AL135" s="274"/>
      <c r="AM135" s="274"/>
      <c r="AN135" s="274"/>
      <c r="AO135" s="274"/>
      <c r="AP135" s="274"/>
      <c r="AQ135" s="274">
        <f>(AF135*V135)*0.3</f>
        <v>8133.579</v>
      </c>
      <c r="AR135" s="274"/>
      <c r="AS135" s="274"/>
      <c r="AT135" s="274"/>
      <c r="AU135" s="274"/>
      <c r="AV135" s="274"/>
      <c r="AW135" s="282">
        <f>V135*Z135*12</f>
        <v>422946.108</v>
      </c>
      <c r="AX135" s="282"/>
      <c r="AY135" s="282"/>
      <c r="AZ135" s="282"/>
    </row>
    <row r="136" spans="1:52" ht="15" customHeight="1">
      <c r="A136" s="33"/>
      <c r="B136" s="278" t="s">
        <v>372</v>
      </c>
      <c r="C136" s="278"/>
      <c r="D136" s="278"/>
      <c r="E136" s="278"/>
      <c r="F136" s="278"/>
      <c r="G136" s="278"/>
      <c r="H136" s="278"/>
      <c r="I136" s="278"/>
      <c r="J136" s="278"/>
      <c r="K136" s="278" t="s">
        <v>373</v>
      </c>
      <c r="L136" s="278"/>
      <c r="M136" s="278"/>
      <c r="N136" s="278"/>
      <c r="O136" s="278"/>
      <c r="P136" s="278"/>
      <c r="Q136" s="278"/>
      <c r="R136" s="278"/>
      <c r="S136" s="278"/>
      <c r="T136" s="279" t="s">
        <v>374</v>
      </c>
      <c r="U136" s="279"/>
      <c r="V136" s="280">
        <v>7.56</v>
      </c>
      <c r="W136" s="280"/>
      <c r="X136" s="280"/>
      <c r="Y136" s="280"/>
      <c r="Z136" s="274">
        <f t="shared" si="2"/>
        <v>32064.258914000002</v>
      </c>
      <c r="AA136" s="274"/>
      <c r="AB136" s="274"/>
      <c r="AC136" s="274"/>
      <c r="AD136" s="274"/>
      <c r="AE136" s="274"/>
      <c r="AF136" s="282">
        <f>19880*1.0732185</f>
        <v>21335.58378</v>
      </c>
      <c r="AG136" s="282"/>
      <c r="AH136" s="282"/>
      <c r="AI136" s="282"/>
      <c r="AJ136" s="282"/>
      <c r="AK136" s="274">
        <v>4328</v>
      </c>
      <c r="AL136" s="274"/>
      <c r="AM136" s="274"/>
      <c r="AN136" s="274"/>
      <c r="AO136" s="274"/>
      <c r="AP136" s="274"/>
      <c r="AQ136" s="274">
        <f aca="true" t="shared" si="3" ref="AQ136:AQ144">AF136*0.3</f>
        <v>6400.675134</v>
      </c>
      <c r="AR136" s="274"/>
      <c r="AS136" s="274"/>
      <c r="AT136" s="274"/>
      <c r="AU136" s="274"/>
      <c r="AV136" s="274"/>
      <c r="AW136" s="282">
        <f>V136*Z136*12+420000</f>
        <v>3328869.56867808</v>
      </c>
      <c r="AX136" s="282"/>
      <c r="AY136" s="282"/>
      <c r="AZ136" s="282"/>
    </row>
    <row r="137" spans="1:52" ht="15" customHeight="1">
      <c r="A137" s="33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 t="s">
        <v>375</v>
      </c>
      <c r="L137" s="278"/>
      <c r="M137" s="278"/>
      <c r="N137" s="278"/>
      <c r="O137" s="278"/>
      <c r="P137" s="278"/>
      <c r="Q137" s="278"/>
      <c r="R137" s="278"/>
      <c r="S137" s="278"/>
      <c r="T137" s="279" t="s">
        <v>376</v>
      </c>
      <c r="U137" s="279"/>
      <c r="V137" s="280">
        <v>3.72</v>
      </c>
      <c r="W137" s="280"/>
      <c r="X137" s="280"/>
      <c r="Y137" s="280"/>
      <c r="Z137" s="274">
        <f t="shared" si="2"/>
        <v>23575.820076900003</v>
      </c>
      <c r="AA137" s="274"/>
      <c r="AB137" s="274"/>
      <c r="AC137" s="274"/>
      <c r="AD137" s="274"/>
      <c r="AE137" s="274"/>
      <c r="AF137" s="282">
        <f>16898*1.0732185</f>
        <v>18135.246213000002</v>
      </c>
      <c r="AG137" s="282"/>
      <c r="AH137" s="282"/>
      <c r="AI137" s="282"/>
      <c r="AJ137" s="282"/>
      <c r="AK137" s="274"/>
      <c r="AL137" s="274"/>
      <c r="AM137" s="274"/>
      <c r="AN137" s="274"/>
      <c r="AO137" s="274"/>
      <c r="AP137" s="274"/>
      <c r="AQ137" s="274">
        <f t="shared" si="3"/>
        <v>5440.5738639</v>
      </c>
      <c r="AR137" s="274"/>
      <c r="AS137" s="274"/>
      <c r="AT137" s="274"/>
      <c r="AU137" s="274"/>
      <c r="AV137" s="274"/>
      <c r="AW137" s="282">
        <f>V137*Z137*12+740572.9</f>
        <v>1792997.5082328161</v>
      </c>
      <c r="AX137" s="282"/>
      <c r="AY137" s="282"/>
      <c r="AZ137" s="282"/>
    </row>
    <row r="138" spans="1:52" ht="33" customHeight="1">
      <c r="A138" s="33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 t="s">
        <v>377</v>
      </c>
      <c r="L138" s="278"/>
      <c r="M138" s="278"/>
      <c r="N138" s="278"/>
      <c r="O138" s="278"/>
      <c r="P138" s="278"/>
      <c r="Q138" s="278"/>
      <c r="R138" s="278"/>
      <c r="S138" s="278"/>
      <c r="T138" s="279" t="s">
        <v>378</v>
      </c>
      <c r="U138" s="279"/>
      <c r="V138" s="280"/>
      <c r="W138" s="280"/>
      <c r="X138" s="280"/>
      <c r="Y138" s="280"/>
      <c r="Z138" s="274">
        <f t="shared" si="2"/>
        <v>0</v>
      </c>
      <c r="AA138" s="274"/>
      <c r="AB138" s="274"/>
      <c r="AC138" s="274"/>
      <c r="AD138" s="274"/>
      <c r="AE138" s="274"/>
      <c r="AF138" s="274"/>
      <c r="AG138" s="274"/>
      <c r="AH138" s="274"/>
      <c r="AI138" s="274"/>
      <c r="AJ138" s="274"/>
      <c r="AK138" s="274"/>
      <c r="AL138" s="274"/>
      <c r="AM138" s="274"/>
      <c r="AN138" s="274"/>
      <c r="AO138" s="274"/>
      <c r="AP138" s="274"/>
      <c r="AQ138" s="274">
        <f t="shared" si="3"/>
        <v>0</v>
      </c>
      <c r="AR138" s="274"/>
      <c r="AS138" s="274"/>
      <c r="AT138" s="274"/>
      <c r="AU138" s="274"/>
      <c r="AV138" s="274"/>
      <c r="AW138" s="274">
        <f>V138*Z138*12</f>
        <v>0</v>
      </c>
      <c r="AX138" s="274"/>
      <c r="AY138" s="274"/>
      <c r="AZ138" s="274"/>
    </row>
    <row r="139" spans="1:52" ht="33" customHeight="1">
      <c r="A139" s="33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 t="s">
        <v>379</v>
      </c>
      <c r="L139" s="278"/>
      <c r="M139" s="278"/>
      <c r="N139" s="278"/>
      <c r="O139" s="278"/>
      <c r="P139" s="278"/>
      <c r="Q139" s="278"/>
      <c r="R139" s="278"/>
      <c r="S139" s="278"/>
      <c r="T139" s="279" t="s">
        <v>380</v>
      </c>
      <c r="U139" s="279"/>
      <c r="V139" s="280"/>
      <c r="W139" s="280"/>
      <c r="X139" s="280"/>
      <c r="Y139" s="280"/>
      <c r="Z139" s="274">
        <f t="shared" si="2"/>
        <v>0</v>
      </c>
      <c r="AA139" s="274"/>
      <c r="AB139" s="274"/>
      <c r="AC139" s="274"/>
      <c r="AD139" s="274"/>
      <c r="AE139" s="274"/>
      <c r="AF139" s="274"/>
      <c r="AG139" s="274"/>
      <c r="AH139" s="274"/>
      <c r="AI139" s="274"/>
      <c r="AJ139" s="274"/>
      <c r="AK139" s="274"/>
      <c r="AL139" s="274"/>
      <c r="AM139" s="274"/>
      <c r="AN139" s="274"/>
      <c r="AO139" s="274"/>
      <c r="AP139" s="274"/>
      <c r="AQ139" s="274">
        <f t="shared" si="3"/>
        <v>0</v>
      </c>
      <c r="AR139" s="274"/>
      <c r="AS139" s="274"/>
      <c r="AT139" s="274"/>
      <c r="AU139" s="274"/>
      <c r="AV139" s="274"/>
      <c r="AW139" s="274">
        <f>V139*Z139*12</f>
        <v>0</v>
      </c>
      <c r="AX139" s="274"/>
      <c r="AY139" s="274"/>
      <c r="AZ139" s="274"/>
    </row>
    <row r="140" spans="1:52" ht="32.25" customHeight="1">
      <c r="A140" s="33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 t="s">
        <v>381</v>
      </c>
      <c r="L140" s="278"/>
      <c r="M140" s="278"/>
      <c r="N140" s="278"/>
      <c r="O140" s="278"/>
      <c r="P140" s="278"/>
      <c r="Q140" s="278"/>
      <c r="R140" s="278"/>
      <c r="S140" s="278"/>
      <c r="T140" s="279" t="s">
        <v>382</v>
      </c>
      <c r="U140" s="279"/>
      <c r="V140" s="306">
        <v>0.2</v>
      </c>
      <c r="W140" s="306"/>
      <c r="X140" s="306"/>
      <c r="Y140" s="306"/>
      <c r="Z140" s="274">
        <f t="shared" si="2"/>
        <v>5428.8</v>
      </c>
      <c r="AA140" s="274"/>
      <c r="AB140" s="274"/>
      <c r="AC140" s="274"/>
      <c r="AD140" s="274"/>
      <c r="AE140" s="274"/>
      <c r="AF140" s="282">
        <v>4176</v>
      </c>
      <c r="AG140" s="282"/>
      <c r="AH140" s="282"/>
      <c r="AI140" s="282"/>
      <c r="AJ140" s="282"/>
      <c r="AK140" s="274"/>
      <c r="AL140" s="274"/>
      <c r="AM140" s="274"/>
      <c r="AN140" s="274"/>
      <c r="AO140" s="274"/>
      <c r="AP140" s="274"/>
      <c r="AQ140" s="274">
        <f t="shared" si="3"/>
        <v>1252.8</v>
      </c>
      <c r="AR140" s="274"/>
      <c r="AS140" s="274"/>
      <c r="AT140" s="274"/>
      <c r="AU140" s="274"/>
      <c r="AV140" s="274"/>
      <c r="AW140" s="282">
        <f>V140*Z140*12*6</f>
        <v>78174.72</v>
      </c>
      <c r="AX140" s="282"/>
      <c r="AY140" s="282"/>
      <c r="AZ140" s="282"/>
    </row>
    <row r="141" spans="1:52" ht="30.75" customHeight="1">
      <c r="A141" s="33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 t="s">
        <v>383</v>
      </c>
      <c r="L141" s="278"/>
      <c r="M141" s="278"/>
      <c r="N141" s="278"/>
      <c r="O141" s="278"/>
      <c r="P141" s="278"/>
      <c r="Q141" s="278"/>
      <c r="R141" s="278"/>
      <c r="S141" s="278"/>
      <c r="T141" s="279" t="s">
        <v>384</v>
      </c>
      <c r="U141" s="279"/>
      <c r="V141" s="280">
        <v>0.22</v>
      </c>
      <c r="W141" s="280"/>
      <c r="X141" s="280"/>
      <c r="Y141" s="280"/>
      <c r="Z141" s="274">
        <f t="shared" si="2"/>
        <v>5428.8</v>
      </c>
      <c r="AA141" s="274"/>
      <c r="AB141" s="274"/>
      <c r="AC141" s="274"/>
      <c r="AD141" s="274"/>
      <c r="AE141" s="274"/>
      <c r="AF141" s="282">
        <v>4176</v>
      </c>
      <c r="AG141" s="282"/>
      <c r="AH141" s="282"/>
      <c r="AI141" s="282"/>
      <c r="AJ141" s="282"/>
      <c r="AK141" s="274"/>
      <c r="AL141" s="274"/>
      <c r="AM141" s="274"/>
      <c r="AN141" s="274"/>
      <c r="AO141" s="274"/>
      <c r="AP141" s="274"/>
      <c r="AQ141" s="274">
        <f t="shared" si="3"/>
        <v>1252.8</v>
      </c>
      <c r="AR141" s="274"/>
      <c r="AS141" s="274"/>
      <c r="AT141" s="274"/>
      <c r="AU141" s="274"/>
      <c r="AV141" s="274"/>
      <c r="AW141" s="282">
        <f>V141*Z141*12*5+0.16</f>
        <v>71660.32</v>
      </c>
      <c r="AX141" s="282"/>
      <c r="AY141" s="282"/>
      <c r="AZ141" s="282"/>
    </row>
    <row r="142" spans="1:52" ht="30.75" customHeight="1">
      <c r="A142" s="33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 t="s">
        <v>385</v>
      </c>
      <c r="L142" s="278"/>
      <c r="M142" s="278"/>
      <c r="N142" s="278"/>
      <c r="O142" s="278"/>
      <c r="P142" s="278"/>
      <c r="Q142" s="278"/>
      <c r="R142" s="278"/>
      <c r="S142" s="278"/>
      <c r="T142" s="279" t="s">
        <v>386</v>
      </c>
      <c r="U142" s="279"/>
      <c r="V142" s="280">
        <v>0.03</v>
      </c>
      <c r="W142" s="280"/>
      <c r="X142" s="280"/>
      <c r="Y142" s="280"/>
      <c r="Z142" s="274">
        <f t="shared" si="2"/>
        <v>668.4209999999999</v>
      </c>
      <c r="AA142" s="274"/>
      <c r="AB142" s="274"/>
      <c r="AC142" s="274"/>
      <c r="AD142" s="274"/>
      <c r="AE142" s="274"/>
      <c r="AF142" s="274">
        <v>514.17</v>
      </c>
      <c r="AG142" s="274"/>
      <c r="AH142" s="274"/>
      <c r="AI142" s="274"/>
      <c r="AJ142" s="274"/>
      <c r="AK142" s="274"/>
      <c r="AL142" s="274"/>
      <c r="AM142" s="274"/>
      <c r="AN142" s="274"/>
      <c r="AO142" s="274"/>
      <c r="AP142" s="274"/>
      <c r="AQ142" s="274">
        <f t="shared" si="3"/>
        <v>154.25099999999998</v>
      </c>
      <c r="AR142" s="274"/>
      <c r="AS142" s="274"/>
      <c r="AT142" s="274"/>
      <c r="AU142" s="274"/>
      <c r="AV142" s="274"/>
      <c r="AW142" s="282">
        <f>V142*Z142*12*9</f>
        <v>2165.6840399999996</v>
      </c>
      <c r="AX142" s="282"/>
      <c r="AY142" s="282"/>
      <c r="AZ142" s="282"/>
    </row>
    <row r="143" spans="1:52" ht="15" customHeight="1">
      <c r="A143" s="33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 t="s">
        <v>387</v>
      </c>
      <c r="L143" s="278"/>
      <c r="M143" s="278"/>
      <c r="N143" s="278"/>
      <c r="O143" s="278"/>
      <c r="P143" s="278"/>
      <c r="Q143" s="278"/>
      <c r="R143" s="278"/>
      <c r="S143" s="278"/>
      <c r="T143" s="279" t="s">
        <v>388</v>
      </c>
      <c r="U143" s="279"/>
      <c r="V143" s="306"/>
      <c r="W143" s="306"/>
      <c r="X143" s="306"/>
      <c r="Y143" s="306"/>
      <c r="Z143" s="274">
        <f t="shared" si="2"/>
        <v>0</v>
      </c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  <c r="AL143" s="274"/>
      <c r="AM143" s="274"/>
      <c r="AN143" s="274"/>
      <c r="AO143" s="274"/>
      <c r="AP143" s="274"/>
      <c r="AQ143" s="274">
        <f t="shared" si="3"/>
        <v>0</v>
      </c>
      <c r="AR143" s="274"/>
      <c r="AS143" s="274"/>
      <c r="AT143" s="274"/>
      <c r="AU143" s="274"/>
      <c r="AV143" s="274"/>
      <c r="AW143" s="274">
        <f>V143*Z143*12</f>
        <v>0</v>
      </c>
      <c r="AX143" s="274"/>
      <c r="AY143" s="274"/>
      <c r="AZ143" s="274"/>
    </row>
    <row r="144" spans="1:52" ht="15" customHeight="1">
      <c r="A144" s="33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 t="s">
        <v>389</v>
      </c>
      <c r="L144" s="278"/>
      <c r="M144" s="278"/>
      <c r="N144" s="278"/>
      <c r="O144" s="278"/>
      <c r="P144" s="278"/>
      <c r="Q144" s="278"/>
      <c r="R144" s="278"/>
      <c r="S144" s="278"/>
      <c r="T144" s="279" t="s">
        <v>390</v>
      </c>
      <c r="U144" s="279"/>
      <c r="V144" s="306"/>
      <c r="W144" s="306"/>
      <c r="X144" s="306"/>
      <c r="Y144" s="306"/>
      <c r="Z144" s="274">
        <f t="shared" si="2"/>
        <v>0</v>
      </c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  <c r="AL144" s="274"/>
      <c r="AM144" s="274"/>
      <c r="AN144" s="274"/>
      <c r="AO144" s="274"/>
      <c r="AP144" s="274"/>
      <c r="AQ144" s="274">
        <f t="shared" si="3"/>
        <v>0</v>
      </c>
      <c r="AR144" s="274"/>
      <c r="AS144" s="274"/>
      <c r="AT144" s="274"/>
      <c r="AU144" s="274"/>
      <c r="AV144" s="274"/>
      <c r="AW144" s="274">
        <f>V144*Z144*12</f>
        <v>0</v>
      </c>
      <c r="AX144" s="274"/>
      <c r="AY144" s="274"/>
      <c r="AZ144" s="274"/>
    </row>
    <row r="145" spans="1:52" ht="15" customHeight="1">
      <c r="A145" s="33"/>
      <c r="B145" s="278" t="s">
        <v>391</v>
      </c>
      <c r="C145" s="278"/>
      <c r="D145" s="278"/>
      <c r="E145" s="278"/>
      <c r="F145" s="278"/>
      <c r="G145" s="278"/>
      <c r="H145" s="278"/>
      <c r="I145" s="278"/>
      <c r="J145" s="278"/>
      <c r="K145" s="278" t="s">
        <v>413</v>
      </c>
      <c r="L145" s="278"/>
      <c r="M145" s="278"/>
      <c r="N145" s="278"/>
      <c r="O145" s="278"/>
      <c r="P145" s="278"/>
      <c r="Q145" s="278"/>
      <c r="R145" s="278"/>
      <c r="S145" s="278"/>
      <c r="T145" s="279" t="s">
        <v>393</v>
      </c>
      <c r="U145" s="279"/>
      <c r="V145" s="306">
        <v>0.2</v>
      </c>
      <c r="W145" s="306"/>
      <c r="X145" s="306"/>
      <c r="Y145" s="306"/>
      <c r="Z145" s="274">
        <f t="shared" si="2"/>
        <v>15138.21</v>
      </c>
      <c r="AA145" s="274"/>
      <c r="AB145" s="274"/>
      <c r="AC145" s="274"/>
      <c r="AD145" s="274"/>
      <c r="AE145" s="274"/>
      <c r="AF145" s="282">
        <v>2253.21</v>
      </c>
      <c r="AG145" s="282"/>
      <c r="AH145" s="282"/>
      <c r="AI145" s="282"/>
      <c r="AJ145" s="282"/>
      <c r="AK145" s="274"/>
      <c r="AL145" s="274"/>
      <c r="AM145" s="274"/>
      <c r="AN145" s="274"/>
      <c r="AO145" s="274"/>
      <c r="AP145" s="274"/>
      <c r="AQ145" s="282">
        <v>12885</v>
      </c>
      <c r="AR145" s="282"/>
      <c r="AS145" s="282"/>
      <c r="AT145" s="282"/>
      <c r="AU145" s="282"/>
      <c r="AV145" s="282"/>
      <c r="AW145" s="282">
        <f>V145*Z145*12*7</f>
        <v>254321.92799999999</v>
      </c>
      <c r="AX145" s="282"/>
      <c r="AY145" s="282"/>
      <c r="AZ145" s="282"/>
    </row>
    <row r="146" spans="1:52" ht="15" customHeight="1">
      <c r="A146" s="33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 t="s">
        <v>394</v>
      </c>
      <c r="L146" s="278"/>
      <c r="M146" s="278"/>
      <c r="N146" s="278"/>
      <c r="O146" s="278"/>
      <c r="P146" s="278"/>
      <c r="Q146" s="278"/>
      <c r="R146" s="278"/>
      <c r="S146" s="278"/>
      <c r="T146" s="279" t="s">
        <v>395</v>
      </c>
      <c r="U146" s="279"/>
      <c r="V146" s="306">
        <v>0.1</v>
      </c>
      <c r="W146" s="306"/>
      <c r="X146" s="306"/>
      <c r="Y146" s="306"/>
      <c r="Z146" s="274">
        <f t="shared" si="2"/>
        <v>18642.43</v>
      </c>
      <c r="AA146" s="274"/>
      <c r="AB146" s="274"/>
      <c r="AC146" s="274"/>
      <c r="AD146" s="274"/>
      <c r="AE146" s="274"/>
      <c r="AF146" s="282">
        <v>1338.43</v>
      </c>
      <c r="AG146" s="282"/>
      <c r="AH146" s="282"/>
      <c r="AI146" s="282"/>
      <c r="AJ146" s="282"/>
      <c r="AK146" s="274"/>
      <c r="AL146" s="274"/>
      <c r="AM146" s="274"/>
      <c r="AN146" s="274"/>
      <c r="AO146" s="274"/>
      <c r="AP146" s="274"/>
      <c r="AQ146" s="282">
        <v>17304</v>
      </c>
      <c r="AR146" s="282"/>
      <c r="AS146" s="282"/>
      <c r="AT146" s="282"/>
      <c r="AU146" s="282"/>
      <c r="AV146" s="282"/>
      <c r="AW146" s="282">
        <f>V146*Z146*12*6</f>
        <v>134225.496</v>
      </c>
      <c r="AX146" s="282"/>
      <c r="AY146" s="282"/>
      <c r="AZ146" s="282"/>
    </row>
    <row r="147" spans="1:52" ht="15" customHeight="1">
      <c r="A147" s="33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 t="s">
        <v>396</v>
      </c>
      <c r="L147" s="278"/>
      <c r="M147" s="278"/>
      <c r="N147" s="278"/>
      <c r="O147" s="278"/>
      <c r="P147" s="278"/>
      <c r="Q147" s="278"/>
      <c r="R147" s="278"/>
      <c r="S147" s="278"/>
      <c r="T147" s="279" t="s">
        <v>397</v>
      </c>
      <c r="U147" s="279"/>
      <c r="V147" s="306">
        <v>0.1</v>
      </c>
      <c r="W147" s="306"/>
      <c r="X147" s="306"/>
      <c r="Y147" s="306"/>
      <c r="Z147" s="274">
        <f t="shared" si="2"/>
        <v>6845</v>
      </c>
      <c r="AA147" s="274"/>
      <c r="AB147" s="274"/>
      <c r="AC147" s="274"/>
      <c r="AD147" s="274"/>
      <c r="AE147" s="274"/>
      <c r="AF147" s="282">
        <v>1795</v>
      </c>
      <c r="AG147" s="282"/>
      <c r="AH147" s="282"/>
      <c r="AI147" s="282"/>
      <c r="AJ147" s="282"/>
      <c r="AK147" s="274"/>
      <c r="AL147" s="274"/>
      <c r="AM147" s="274"/>
      <c r="AN147" s="274"/>
      <c r="AO147" s="274"/>
      <c r="AP147" s="274"/>
      <c r="AQ147" s="282">
        <v>5050</v>
      </c>
      <c r="AR147" s="282"/>
      <c r="AS147" s="282"/>
      <c r="AT147" s="282"/>
      <c r="AU147" s="282"/>
      <c r="AV147" s="282"/>
      <c r="AW147" s="282">
        <f>V147*Z147*12*12</f>
        <v>98568</v>
      </c>
      <c r="AX147" s="282"/>
      <c r="AY147" s="282"/>
      <c r="AZ147" s="282"/>
    </row>
    <row r="148" spans="1:52" ht="15" customHeight="1">
      <c r="A148" s="33"/>
      <c r="B148" s="278" t="s">
        <v>398</v>
      </c>
      <c r="C148" s="278"/>
      <c r="D148" s="278"/>
      <c r="E148" s="278"/>
      <c r="F148" s="278"/>
      <c r="G148" s="278"/>
      <c r="H148" s="278"/>
      <c r="I148" s="278"/>
      <c r="J148" s="278"/>
      <c r="K148" s="278" t="s">
        <v>399</v>
      </c>
      <c r="L148" s="278"/>
      <c r="M148" s="278"/>
      <c r="N148" s="278"/>
      <c r="O148" s="278"/>
      <c r="P148" s="278"/>
      <c r="Q148" s="278"/>
      <c r="R148" s="278"/>
      <c r="S148" s="278"/>
      <c r="T148" s="279" t="s">
        <v>400</v>
      </c>
      <c r="U148" s="279"/>
      <c r="V148" s="306">
        <v>0.5</v>
      </c>
      <c r="W148" s="306"/>
      <c r="X148" s="306"/>
      <c r="Y148" s="306"/>
      <c r="Z148" s="274">
        <f t="shared" si="2"/>
        <v>14550.4442166525</v>
      </c>
      <c r="AA148" s="274"/>
      <c r="AB148" s="274"/>
      <c r="AC148" s="274"/>
      <c r="AD148" s="274"/>
      <c r="AE148" s="274"/>
      <c r="AF148" s="274">
        <f>10429.05*1.0732185</f>
        <v>11192.649397425</v>
      </c>
      <c r="AG148" s="274"/>
      <c r="AH148" s="274"/>
      <c r="AI148" s="274"/>
      <c r="AJ148" s="274"/>
      <c r="AK148" s="274"/>
      <c r="AL148" s="274"/>
      <c r="AM148" s="274"/>
      <c r="AN148" s="274"/>
      <c r="AO148" s="274"/>
      <c r="AP148" s="274"/>
      <c r="AQ148" s="274">
        <f>AF148*0.3</f>
        <v>3357.7948192275003</v>
      </c>
      <c r="AR148" s="274"/>
      <c r="AS148" s="274"/>
      <c r="AT148" s="274"/>
      <c r="AU148" s="274"/>
      <c r="AV148" s="274"/>
      <c r="AW148" s="282">
        <f>V148*Z148*12</f>
        <v>87302.66529991501</v>
      </c>
      <c r="AX148" s="282"/>
      <c r="AY148" s="282"/>
      <c r="AZ148" s="282"/>
    </row>
    <row r="149" spans="1:52" ht="15" customHeight="1">
      <c r="A149" s="33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 t="s">
        <v>401</v>
      </c>
      <c r="L149" s="278"/>
      <c r="M149" s="278"/>
      <c r="N149" s="278"/>
      <c r="O149" s="278"/>
      <c r="P149" s="278"/>
      <c r="Q149" s="278"/>
      <c r="R149" s="278"/>
      <c r="S149" s="278"/>
      <c r="T149" s="279" t="s">
        <v>402</v>
      </c>
      <c r="U149" s="279"/>
      <c r="V149" s="306">
        <v>1</v>
      </c>
      <c r="W149" s="306"/>
      <c r="X149" s="306"/>
      <c r="Y149" s="306"/>
      <c r="Z149" s="274">
        <f t="shared" si="2"/>
        <v>24778.7290219415</v>
      </c>
      <c r="AA149" s="274"/>
      <c r="AB149" s="274"/>
      <c r="AC149" s="274"/>
      <c r="AD149" s="274"/>
      <c r="AE149" s="274"/>
      <c r="AF149" s="274">
        <f>14176.43*1.0732185</f>
        <v>15214.406939955</v>
      </c>
      <c r="AG149" s="274"/>
      <c r="AH149" s="274"/>
      <c r="AI149" s="274"/>
      <c r="AJ149" s="274"/>
      <c r="AK149" s="274">
        <v>5000</v>
      </c>
      <c r="AL149" s="274"/>
      <c r="AM149" s="274"/>
      <c r="AN149" s="274"/>
      <c r="AO149" s="274"/>
      <c r="AP149" s="274"/>
      <c r="AQ149" s="274">
        <f>AF149*0.3</f>
        <v>4564.3220819865</v>
      </c>
      <c r="AR149" s="274"/>
      <c r="AS149" s="274"/>
      <c r="AT149" s="274"/>
      <c r="AU149" s="274"/>
      <c r="AV149" s="274"/>
      <c r="AW149" s="282">
        <f>V149*Z149*12</f>
        <v>297344.748263298</v>
      </c>
      <c r="AX149" s="282"/>
      <c r="AY149" s="282"/>
      <c r="AZ149" s="282"/>
    </row>
    <row r="150" spans="1:52" ht="15" customHeight="1">
      <c r="A150" s="33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 t="s">
        <v>403</v>
      </c>
      <c r="L150" s="278"/>
      <c r="M150" s="278"/>
      <c r="N150" s="278"/>
      <c r="O150" s="278"/>
      <c r="P150" s="278"/>
      <c r="Q150" s="278"/>
      <c r="R150" s="278"/>
      <c r="S150" s="278"/>
      <c r="T150" s="279" t="s">
        <v>404</v>
      </c>
      <c r="U150" s="279"/>
      <c r="V150" s="306">
        <v>3</v>
      </c>
      <c r="W150" s="306"/>
      <c r="X150" s="306"/>
      <c r="Y150" s="306"/>
      <c r="Z150" s="274">
        <f t="shared" si="2"/>
        <v>14903.205771510002</v>
      </c>
      <c r="AA150" s="274"/>
      <c r="AB150" s="274"/>
      <c r="AC150" s="274"/>
      <c r="AD150" s="274"/>
      <c r="AE150" s="274"/>
      <c r="AF150" s="274">
        <f>9940*1.0732185</f>
        <v>10667.79189</v>
      </c>
      <c r="AG150" s="274"/>
      <c r="AH150" s="274"/>
      <c r="AI150" s="274"/>
      <c r="AJ150" s="274"/>
      <c r="AK150" s="274">
        <f>964.46*1.0732185</f>
        <v>1035.0763145100002</v>
      </c>
      <c r="AL150" s="274"/>
      <c r="AM150" s="274"/>
      <c r="AN150" s="274"/>
      <c r="AO150" s="274"/>
      <c r="AP150" s="274"/>
      <c r="AQ150" s="274">
        <f>AF150*0.3</f>
        <v>3200.337567</v>
      </c>
      <c r="AR150" s="274"/>
      <c r="AS150" s="274"/>
      <c r="AT150" s="274"/>
      <c r="AU150" s="274"/>
      <c r="AV150" s="274"/>
      <c r="AW150" s="282">
        <f>V150*Z150*12+30000</f>
        <v>566515.40777436</v>
      </c>
      <c r="AX150" s="282"/>
      <c r="AY150" s="282"/>
      <c r="AZ150" s="282"/>
    </row>
    <row r="151" spans="1:52" ht="15" customHeight="1">
      <c r="A151" s="33"/>
      <c r="B151" s="305" t="s">
        <v>405</v>
      </c>
      <c r="C151" s="305"/>
      <c r="D151" s="305"/>
      <c r="E151" s="305"/>
      <c r="F151" s="305"/>
      <c r="G151" s="305"/>
      <c r="H151" s="305"/>
      <c r="I151" s="305"/>
      <c r="J151" s="305"/>
      <c r="K151" s="305"/>
      <c r="L151" s="305"/>
      <c r="M151" s="305"/>
      <c r="N151" s="305"/>
      <c r="O151" s="305"/>
      <c r="P151" s="305"/>
      <c r="Q151" s="305"/>
      <c r="R151" s="305"/>
      <c r="S151" s="305"/>
      <c r="T151" s="279" t="s">
        <v>406</v>
      </c>
      <c r="U151" s="279"/>
      <c r="V151" s="306"/>
      <c r="W151" s="306"/>
      <c r="X151" s="306"/>
      <c r="Y151" s="306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82">
        <v>121912.66</v>
      </c>
      <c r="AX151" s="282"/>
      <c r="AY151" s="282"/>
      <c r="AZ151" s="282"/>
    </row>
    <row r="152" spans="1:52" ht="15" customHeight="1">
      <c r="A152" s="35"/>
      <c r="B152" s="284" t="s">
        <v>407</v>
      </c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75" t="s">
        <v>351</v>
      </c>
      <c r="U152" s="275"/>
      <c r="V152" s="278"/>
      <c r="W152" s="278"/>
      <c r="X152" s="278"/>
      <c r="Y152" s="278"/>
      <c r="Z152" s="291" t="s">
        <v>408</v>
      </c>
      <c r="AA152" s="291"/>
      <c r="AB152" s="291"/>
      <c r="AC152" s="291"/>
      <c r="AD152" s="291"/>
      <c r="AE152" s="291"/>
      <c r="AF152" s="291" t="s">
        <v>408</v>
      </c>
      <c r="AG152" s="291"/>
      <c r="AH152" s="291"/>
      <c r="AI152" s="291"/>
      <c r="AJ152" s="291"/>
      <c r="AK152" s="291" t="s">
        <v>408</v>
      </c>
      <c r="AL152" s="291"/>
      <c r="AM152" s="291"/>
      <c r="AN152" s="291"/>
      <c r="AO152" s="291"/>
      <c r="AP152" s="291"/>
      <c r="AQ152" s="291" t="s">
        <v>408</v>
      </c>
      <c r="AR152" s="291"/>
      <c r="AS152" s="291"/>
      <c r="AT152" s="291"/>
      <c r="AU152" s="291"/>
      <c r="AV152" s="291"/>
      <c r="AW152" s="273">
        <f>SUM(AW132:AZ151)</f>
        <v>8299754.896929585</v>
      </c>
      <c r="AX152" s="273"/>
      <c r="AY152" s="273"/>
      <c r="AZ152" s="273"/>
    </row>
    <row r="153" spans="1:52" ht="8.25" customHeight="1">
      <c r="A153" s="3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43"/>
      <c r="U153" s="43"/>
      <c r="V153" s="44"/>
      <c r="W153" s="44"/>
      <c r="X153" s="44"/>
      <c r="Y153" s="44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6"/>
      <c r="AX153" s="44"/>
      <c r="AY153" s="44"/>
      <c r="AZ153" s="44"/>
    </row>
    <row r="154" spans="1:52" ht="30.75" customHeight="1">
      <c r="A154" s="31"/>
      <c r="B154" s="277" t="s">
        <v>355</v>
      </c>
      <c r="C154" s="277"/>
      <c r="D154" s="277"/>
      <c r="E154" s="277"/>
      <c r="F154" s="277"/>
      <c r="G154" s="277"/>
      <c r="H154" s="277"/>
      <c r="I154" s="277"/>
      <c r="J154" s="277"/>
      <c r="K154" s="275" t="s">
        <v>356</v>
      </c>
      <c r="L154" s="275"/>
      <c r="M154" s="275"/>
      <c r="N154" s="275"/>
      <c r="O154" s="275"/>
      <c r="P154" s="275"/>
      <c r="Q154" s="275"/>
      <c r="R154" s="275"/>
      <c r="S154" s="275"/>
      <c r="T154" s="275" t="s">
        <v>357</v>
      </c>
      <c r="U154" s="275"/>
      <c r="V154" s="275" t="s">
        <v>358</v>
      </c>
      <c r="W154" s="275"/>
      <c r="X154" s="275"/>
      <c r="Y154" s="275"/>
      <c r="Z154" s="275" t="s">
        <v>359</v>
      </c>
      <c r="AA154" s="275"/>
      <c r="AB154" s="275"/>
      <c r="AC154" s="275"/>
      <c r="AD154" s="275"/>
      <c r="AE154" s="275"/>
      <c r="AF154" s="275"/>
      <c r="AG154" s="275"/>
      <c r="AH154" s="275"/>
      <c r="AI154" s="275"/>
      <c r="AJ154" s="275"/>
      <c r="AK154" s="275"/>
      <c r="AL154" s="275"/>
      <c r="AM154" s="275"/>
      <c r="AN154" s="275"/>
      <c r="AO154" s="275"/>
      <c r="AP154" s="275"/>
      <c r="AQ154" s="275"/>
      <c r="AR154" s="275"/>
      <c r="AS154" s="275"/>
      <c r="AT154" s="275"/>
      <c r="AU154" s="275"/>
      <c r="AV154" s="275"/>
      <c r="AW154" s="278" t="s">
        <v>360</v>
      </c>
      <c r="AX154" s="278"/>
      <c r="AY154" s="278"/>
      <c r="AZ154" s="278"/>
    </row>
    <row r="155" spans="1:52" ht="15" customHeight="1">
      <c r="A155" s="32"/>
      <c r="B155" s="277"/>
      <c r="C155" s="277"/>
      <c r="D155" s="277"/>
      <c r="E155" s="277"/>
      <c r="F155" s="277"/>
      <c r="G155" s="277"/>
      <c r="H155" s="277"/>
      <c r="I155" s="277"/>
      <c r="J155" s="277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8" t="s">
        <v>361</v>
      </c>
      <c r="AA155" s="278"/>
      <c r="AB155" s="278"/>
      <c r="AC155" s="278"/>
      <c r="AD155" s="278"/>
      <c r="AE155" s="278"/>
      <c r="AF155" s="276" t="s">
        <v>362</v>
      </c>
      <c r="AG155" s="276"/>
      <c r="AH155" s="276"/>
      <c r="AI155" s="276"/>
      <c r="AJ155" s="276"/>
      <c r="AK155" s="276"/>
      <c r="AL155" s="276"/>
      <c r="AM155" s="276"/>
      <c r="AN155" s="276"/>
      <c r="AO155" s="276"/>
      <c r="AP155" s="276"/>
      <c r="AQ155" s="276"/>
      <c r="AR155" s="276"/>
      <c r="AS155" s="276"/>
      <c r="AT155" s="276"/>
      <c r="AU155" s="276"/>
      <c r="AV155" s="276"/>
      <c r="AW155" s="278"/>
      <c r="AX155" s="278"/>
      <c r="AY155" s="278"/>
      <c r="AZ155" s="278"/>
    </row>
    <row r="156" spans="1:52" ht="15" customHeight="1">
      <c r="A156" s="33"/>
      <c r="B156" s="277"/>
      <c r="C156" s="277"/>
      <c r="D156" s="277"/>
      <c r="E156" s="277"/>
      <c r="F156" s="277"/>
      <c r="G156" s="277"/>
      <c r="H156" s="277"/>
      <c r="I156" s="277"/>
      <c r="J156" s="277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8"/>
      <c r="AA156" s="278"/>
      <c r="AB156" s="278"/>
      <c r="AC156" s="278"/>
      <c r="AD156" s="278"/>
      <c r="AE156" s="278"/>
      <c r="AF156" s="278" t="s">
        <v>363</v>
      </c>
      <c r="AG156" s="278"/>
      <c r="AH156" s="278"/>
      <c r="AI156" s="278"/>
      <c r="AJ156" s="278"/>
      <c r="AK156" s="278" t="s">
        <v>364</v>
      </c>
      <c r="AL156" s="278"/>
      <c r="AM156" s="278"/>
      <c r="AN156" s="278"/>
      <c r="AO156" s="278"/>
      <c r="AP156" s="278"/>
      <c r="AQ156" s="278" t="s">
        <v>365</v>
      </c>
      <c r="AR156" s="278"/>
      <c r="AS156" s="278"/>
      <c r="AT156" s="278"/>
      <c r="AU156" s="278"/>
      <c r="AV156" s="278"/>
      <c r="AW156" s="278"/>
      <c r="AX156" s="278"/>
      <c r="AY156" s="278"/>
      <c r="AZ156" s="278"/>
    </row>
    <row r="157" spans="1:52" ht="34.5" customHeight="1">
      <c r="A157" s="34"/>
      <c r="B157" s="277"/>
      <c r="C157" s="277"/>
      <c r="D157" s="277"/>
      <c r="E157" s="277"/>
      <c r="F157" s="277"/>
      <c r="G157" s="277"/>
      <c r="H157" s="277"/>
      <c r="I157" s="277"/>
      <c r="J157" s="277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78"/>
      <c r="AX157" s="278"/>
      <c r="AY157" s="278"/>
      <c r="AZ157" s="278"/>
    </row>
    <row r="158" spans="1:52" ht="15" customHeight="1">
      <c r="A158" s="33"/>
      <c r="B158" s="278">
        <v>1</v>
      </c>
      <c r="C158" s="278"/>
      <c r="D158" s="278"/>
      <c r="E158" s="278"/>
      <c r="F158" s="278"/>
      <c r="G158" s="278"/>
      <c r="H158" s="278"/>
      <c r="I158" s="278"/>
      <c r="J158" s="278"/>
      <c r="K158" s="278">
        <v>2</v>
      </c>
      <c r="L158" s="278"/>
      <c r="M158" s="278"/>
      <c r="N158" s="278"/>
      <c r="O158" s="278"/>
      <c r="P158" s="278"/>
      <c r="Q158" s="278"/>
      <c r="R158" s="278"/>
      <c r="S158" s="278"/>
      <c r="T158" s="278">
        <v>3</v>
      </c>
      <c r="U158" s="278"/>
      <c r="V158" s="278">
        <v>4</v>
      </c>
      <c r="W158" s="278"/>
      <c r="X158" s="278"/>
      <c r="Y158" s="278"/>
      <c r="Z158" s="278">
        <v>5</v>
      </c>
      <c r="AA158" s="278"/>
      <c r="AB158" s="278"/>
      <c r="AC158" s="278"/>
      <c r="AD158" s="278"/>
      <c r="AE158" s="278"/>
      <c r="AF158" s="278">
        <v>6</v>
      </c>
      <c r="AG158" s="278"/>
      <c r="AH158" s="278"/>
      <c r="AI158" s="278"/>
      <c r="AJ158" s="278"/>
      <c r="AK158" s="278">
        <v>7</v>
      </c>
      <c r="AL158" s="278"/>
      <c r="AM158" s="278"/>
      <c r="AN158" s="278"/>
      <c r="AO158" s="278"/>
      <c r="AP158" s="278"/>
      <c r="AQ158" s="278">
        <v>8</v>
      </c>
      <c r="AR158" s="278"/>
      <c r="AS158" s="278"/>
      <c r="AT158" s="278"/>
      <c r="AU158" s="278"/>
      <c r="AV158" s="278"/>
      <c r="AW158" s="278">
        <v>9</v>
      </c>
      <c r="AX158" s="278"/>
      <c r="AY158" s="278"/>
      <c r="AZ158" s="278"/>
    </row>
    <row r="159" spans="1:52" ht="15" customHeight="1">
      <c r="A159" s="33"/>
      <c r="B159" s="278" t="s">
        <v>372</v>
      </c>
      <c r="C159" s="278"/>
      <c r="D159" s="278"/>
      <c r="E159" s="278"/>
      <c r="F159" s="278"/>
      <c r="G159" s="278"/>
      <c r="H159" s="278"/>
      <c r="I159" s="278"/>
      <c r="J159" s="278"/>
      <c r="K159" s="278" t="s">
        <v>409</v>
      </c>
      <c r="L159" s="278"/>
      <c r="M159" s="278"/>
      <c r="N159" s="278"/>
      <c r="O159" s="278"/>
      <c r="P159" s="278"/>
      <c r="Q159" s="278"/>
      <c r="R159" s="278"/>
      <c r="S159" s="278"/>
      <c r="T159" s="279" t="s">
        <v>400</v>
      </c>
      <c r="U159" s="279"/>
      <c r="V159" s="280">
        <v>0.3</v>
      </c>
      <c r="W159" s="280"/>
      <c r="X159" s="280"/>
      <c r="Y159" s="280"/>
      <c r="Z159" s="274">
        <f>AF159+AK159+AQ159</f>
        <v>8665.54</v>
      </c>
      <c r="AA159" s="274"/>
      <c r="AB159" s="274"/>
      <c r="AC159" s="274"/>
      <c r="AD159" s="274"/>
      <c r="AE159" s="274"/>
      <c r="AF159" s="282">
        <v>6665.8</v>
      </c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>
        <f>AF159*0.3</f>
        <v>1999.74</v>
      </c>
      <c r="AR159" s="282"/>
      <c r="AS159" s="282"/>
      <c r="AT159" s="282"/>
      <c r="AU159" s="282"/>
      <c r="AV159" s="282"/>
      <c r="AW159" s="282">
        <f>V159*Z159*12*3</f>
        <v>93587.83200000001</v>
      </c>
      <c r="AX159" s="282"/>
      <c r="AY159" s="282"/>
      <c r="AZ159" s="282"/>
    </row>
    <row r="160" spans="1:52" ht="15" customHeight="1">
      <c r="A160" s="33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 t="s">
        <v>410</v>
      </c>
      <c r="L160" s="278"/>
      <c r="M160" s="278"/>
      <c r="N160" s="278"/>
      <c r="O160" s="278"/>
      <c r="P160" s="278"/>
      <c r="Q160" s="278"/>
      <c r="R160" s="278"/>
      <c r="S160" s="278"/>
      <c r="T160" s="279" t="s">
        <v>402</v>
      </c>
      <c r="U160" s="279"/>
      <c r="V160" s="280">
        <v>0.2</v>
      </c>
      <c r="W160" s="280"/>
      <c r="X160" s="280"/>
      <c r="Y160" s="280"/>
      <c r="Z160" s="274">
        <f>AF160+AK160+AQ160</f>
        <v>5435.04</v>
      </c>
      <c r="AA160" s="274"/>
      <c r="AB160" s="274"/>
      <c r="AC160" s="274"/>
      <c r="AD160" s="274"/>
      <c r="AE160" s="274"/>
      <c r="AF160" s="282">
        <v>4180.8</v>
      </c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>
        <f>AF160*0.3</f>
        <v>1254.24</v>
      </c>
      <c r="AR160" s="282"/>
      <c r="AS160" s="282"/>
      <c r="AT160" s="282"/>
      <c r="AU160" s="282"/>
      <c r="AV160" s="282"/>
      <c r="AW160" s="282">
        <f>V160*Z160*12*5-4348.31</f>
        <v>60872.17000000001</v>
      </c>
      <c r="AX160" s="282"/>
      <c r="AY160" s="282"/>
      <c r="AZ160" s="282"/>
    </row>
    <row r="161" spans="1:52" ht="15" customHeight="1">
      <c r="A161" s="35"/>
      <c r="B161" s="284" t="s">
        <v>407</v>
      </c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3" t="s">
        <v>351</v>
      </c>
      <c r="U161" s="283"/>
      <c r="V161" s="281">
        <f>SUM(V159:Y160)</f>
        <v>0.5</v>
      </c>
      <c r="W161" s="281"/>
      <c r="X161" s="281"/>
      <c r="Y161" s="281"/>
      <c r="Z161" s="291" t="s">
        <v>408</v>
      </c>
      <c r="AA161" s="291"/>
      <c r="AB161" s="291"/>
      <c r="AC161" s="291"/>
      <c r="AD161" s="291"/>
      <c r="AE161" s="291"/>
      <c r="AF161" s="291" t="s">
        <v>408</v>
      </c>
      <c r="AG161" s="291"/>
      <c r="AH161" s="291"/>
      <c r="AI161" s="291"/>
      <c r="AJ161" s="291"/>
      <c r="AK161" s="291" t="s">
        <v>408</v>
      </c>
      <c r="AL161" s="291"/>
      <c r="AM161" s="291"/>
      <c r="AN161" s="291"/>
      <c r="AO161" s="291"/>
      <c r="AP161" s="291"/>
      <c r="AQ161" s="291" t="s">
        <v>408</v>
      </c>
      <c r="AR161" s="291"/>
      <c r="AS161" s="291"/>
      <c r="AT161" s="291"/>
      <c r="AU161" s="291"/>
      <c r="AV161" s="291"/>
      <c r="AW161" s="285">
        <f>SUM(AW159:AZ160)</f>
        <v>154460.00200000004</v>
      </c>
      <c r="AX161" s="285"/>
      <c r="AY161" s="285"/>
      <c r="AZ161" s="285"/>
    </row>
    <row r="162" spans="2:52" ht="28.5" customHeight="1">
      <c r="B162" s="289" t="s">
        <v>414</v>
      </c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89"/>
      <c r="AV162" s="289"/>
      <c r="AW162" s="289"/>
      <c r="AX162" s="289"/>
      <c r="AY162" s="289"/>
      <c r="AZ162" s="289"/>
    </row>
    <row r="163" spans="2:52" ht="1.5" customHeight="1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</row>
    <row r="164" spans="2:52" ht="30.75" customHeight="1">
      <c r="B164" s="303" t="s">
        <v>415</v>
      </c>
      <c r="C164" s="303"/>
      <c r="D164" s="303"/>
      <c r="E164" s="303"/>
      <c r="F164" s="303"/>
      <c r="G164" s="303"/>
      <c r="H164" s="303"/>
      <c r="I164" s="303"/>
      <c r="J164" s="303"/>
      <c r="K164" s="303"/>
      <c r="L164" s="303" t="s">
        <v>357</v>
      </c>
      <c r="M164" s="303"/>
      <c r="N164" s="303" t="s">
        <v>416</v>
      </c>
      <c r="O164" s="303"/>
      <c r="P164" s="303"/>
      <c r="Q164" s="303"/>
      <c r="R164" s="303"/>
      <c r="S164" s="303"/>
      <c r="T164" s="303"/>
      <c r="U164" s="303"/>
      <c r="V164" s="303"/>
      <c r="W164" s="303"/>
      <c r="X164" s="303"/>
      <c r="Y164" s="303"/>
      <c r="Z164" s="303"/>
      <c r="AA164" s="303" t="s">
        <v>417</v>
      </c>
      <c r="AB164" s="303"/>
      <c r="AC164" s="303"/>
      <c r="AD164" s="303"/>
      <c r="AE164" s="303"/>
      <c r="AF164" s="303"/>
      <c r="AG164" s="303"/>
      <c r="AH164" s="303"/>
      <c r="AI164" s="303"/>
      <c r="AJ164" s="303"/>
      <c r="AK164" s="303"/>
      <c r="AL164" s="303"/>
      <c r="AM164" s="303"/>
      <c r="AN164" s="303" t="s">
        <v>418</v>
      </c>
      <c r="AO164" s="303"/>
      <c r="AP164" s="303"/>
      <c r="AQ164" s="303"/>
      <c r="AR164" s="303"/>
      <c r="AS164" s="303"/>
      <c r="AT164" s="303"/>
      <c r="AU164" s="303"/>
      <c r="AV164" s="303"/>
      <c r="AW164" s="303"/>
      <c r="AX164" s="303"/>
      <c r="AY164" s="303"/>
      <c r="AZ164" s="303"/>
    </row>
    <row r="165" spans="2:52" ht="60" customHeight="1">
      <c r="B165" s="303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 t="s">
        <v>419</v>
      </c>
      <c r="O165" s="303"/>
      <c r="P165" s="303"/>
      <c r="Q165" s="303"/>
      <c r="R165" s="303"/>
      <c r="S165" s="303" t="s">
        <v>420</v>
      </c>
      <c r="T165" s="303"/>
      <c r="U165" s="303"/>
      <c r="V165" s="303"/>
      <c r="W165" s="303" t="s">
        <v>421</v>
      </c>
      <c r="X165" s="303"/>
      <c r="Y165" s="303"/>
      <c r="Z165" s="303"/>
      <c r="AA165" s="303" t="s">
        <v>419</v>
      </c>
      <c r="AB165" s="303"/>
      <c r="AC165" s="303"/>
      <c r="AD165" s="303"/>
      <c r="AE165" s="303"/>
      <c r="AF165" s="303" t="s">
        <v>420</v>
      </c>
      <c r="AG165" s="303"/>
      <c r="AH165" s="303"/>
      <c r="AI165" s="303"/>
      <c r="AJ165" s="303" t="s">
        <v>421</v>
      </c>
      <c r="AK165" s="303"/>
      <c r="AL165" s="303"/>
      <c r="AM165" s="303"/>
      <c r="AN165" s="303" t="s">
        <v>419</v>
      </c>
      <c r="AO165" s="303"/>
      <c r="AP165" s="303"/>
      <c r="AQ165" s="303"/>
      <c r="AR165" s="303"/>
      <c r="AS165" s="303" t="s">
        <v>420</v>
      </c>
      <c r="AT165" s="303"/>
      <c r="AU165" s="303"/>
      <c r="AV165" s="303"/>
      <c r="AW165" s="303" t="s">
        <v>421</v>
      </c>
      <c r="AX165" s="303"/>
      <c r="AY165" s="303"/>
      <c r="AZ165" s="303"/>
    </row>
    <row r="166" spans="2:52" ht="15" customHeight="1">
      <c r="B166" s="287">
        <v>1</v>
      </c>
      <c r="C166" s="287"/>
      <c r="D166" s="287"/>
      <c r="E166" s="287"/>
      <c r="F166" s="287"/>
      <c r="G166" s="287"/>
      <c r="H166" s="287"/>
      <c r="I166" s="287"/>
      <c r="J166" s="287"/>
      <c r="K166" s="287"/>
      <c r="L166" s="287">
        <v>2</v>
      </c>
      <c r="M166" s="287"/>
      <c r="N166" s="303">
        <v>3</v>
      </c>
      <c r="O166" s="303"/>
      <c r="P166" s="303"/>
      <c r="Q166" s="303"/>
      <c r="R166" s="303"/>
      <c r="S166" s="303">
        <v>4</v>
      </c>
      <c r="T166" s="303"/>
      <c r="U166" s="303"/>
      <c r="V166" s="303"/>
      <c r="W166" s="303">
        <v>5</v>
      </c>
      <c r="X166" s="303"/>
      <c r="Y166" s="303"/>
      <c r="Z166" s="303"/>
      <c r="AA166" s="303">
        <v>6</v>
      </c>
      <c r="AB166" s="303"/>
      <c r="AC166" s="303"/>
      <c r="AD166" s="303"/>
      <c r="AE166" s="303"/>
      <c r="AF166" s="303">
        <v>7</v>
      </c>
      <c r="AG166" s="303"/>
      <c r="AH166" s="303"/>
      <c r="AI166" s="303"/>
      <c r="AJ166" s="303">
        <v>8</v>
      </c>
      <c r="AK166" s="303"/>
      <c r="AL166" s="303"/>
      <c r="AM166" s="303"/>
      <c r="AN166" s="303">
        <v>9</v>
      </c>
      <c r="AO166" s="303"/>
      <c r="AP166" s="303"/>
      <c r="AQ166" s="303"/>
      <c r="AR166" s="303"/>
      <c r="AS166" s="303">
        <v>10</v>
      </c>
      <c r="AT166" s="303"/>
      <c r="AU166" s="303"/>
      <c r="AV166" s="303"/>
      <c r="AW166" s="303">
        <v>11</v>
      </c>
      <c r="AX166" s="303"/>
      <c r="AY166" s="303"/>
      <c r="AZ166" s="303"/>
    </row>
    <row r="167" spans="2:52" ht="15" customHeight="1">
      <c r="B167" s="287" t="s">
        <v>422</v>
      </c>
      <c r="C167" s="287"/>
      <c r="D167" s="287"/>
      <c r="E167" s="287"/>
      <c r="F167" s="287"/>
      <c r="G167" s="287"/>
      <c r="H167" s="287"/>
      <c r="I167" s="287"/>
      <c r="J167" s="287"/>
      <c r="K167" s="287"/>
      <c r="L167" s="288" t="s">
        <v>342</v>
      </c>
      <c r="M167" s="288"/>
      <c r="N167" s="290">
        <v>2000</v>
      </c>
      <c r="O167" s="290"/>
      <c r="P167" s="290"/>
      <c r="Q167" s="290"/>
      <c r="R167" s="290"/>
      <c r="S167" s="303">
        <v>15</v>
      </c>
      <c r="T167" s="303"/>
      <c r="U167" s="303"/>
      <c r="V167" s="303"/>
      <c r="W167" s="290">
        <f>N167*S167</f>
        <v>30000</v>
      </c>
      <c r="X167" s="290"/>
      <c r="Y167" s="290"/>
      <c r="Z167" s="290"/>
      <c r="AA167" s="290">
        <v>2000</v>
      </c>
      <c r="AB167" s="290"/>
      <c r="AC167" s="290"/>
      <c r="AD167" s="290"/>
      <c r="AE167" s="290"/>
      <c r="AF167" s="303">
        <v>15</v>
      </c>
      <c r="AG167" s="303"/>
      <c r="AH167" s="303"/>
      <c r="AI167" s="303"/>
      <c r="AJ167" s="290">
        <f>AA167*AF167</f>
        <v>30000</v>
      </c>
      <c r="AK167" s="290"/>
      <c r="AL167" s="290"/>
      <c r="AM167" s="290"/>
      <c r="AN167" s="290">
        <v>2000</v>
      </c>
      <c r="AO167" s="290"/>
      <c r="AP167" s="290"/>
      <c r="AQ167" s="290"/>
      <c r="AR167" s="290"/>
      <c r="AS167" s="303">
        <v>15</v>
      </c>
      <c r="AT167" s="303"/>
      <c r="AU167" s="303"/>
      <c r="AV167" s="303"/>
      <c r="AW167" s="290">
        <f>AN167*AS167</f>
        <v>30000</v>
      </c>
      <c r="AX167" s="290"/>
      <c r="AY167" s="290"/>
      <c r="AZ167" s="290"/>
    </row>
    <row r="168" spans="2:52" ht="15" customHeight="1"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8" t="s">
        <v>343</v>
      </c>
      <c r="M168" s="288"/>
      <c r="N168" s="303"/>
      <c r="O168" s="303"/>
      <c r="P168" s="303"/>
      <c r="Q168" s="303"/>
      <c r="R168" s="303"/>
      <c r="S168" s="303"/>
      <c r="T168" s="303"/>
      <c r="U168" s="303"/>
      <c r="V168" s="303"/>
      <c r="W168" s="290"/>
      <c r="X168" s="290"/>
      <c r="Y168" s="290"/>
      <c r="Z168" s="290"/>
      <c r="AA168" s="303"/>
      <c r="AB168" s="303"/>
      <c r="AC168" s="303"/>
      <c r="AD168" s="303"/>
      <c r="AE168" s="303"/>
      <c r="AF168" s="303"/>
      <c r="AG168" s="303"/>
      <c r="AH168" s="303"/>
      <c r="AI168" s="303"/>
      <c r="AJ168" s="290"/>
      <c r="AK168" s="290"/>
      <c r="AL168" s="290"/>
      <c r="AM168" s="290"/>
      <c r="AN168" s="303"/>
      <c r="AO168" s="303"/>
      <c r="AP168" s="303"/>
      <c r="AQ168" s="303"/>
      <c r="AR168" s="303"/>
      <c r="AS168" s="303"/>
      <c r="AT168" s="303"/>
      <c r="AU168" s="303"/>
      <c r="AV168" s="303"/>
      <c r="AW168" s="290"/>
      <c r="AX168" s="290"/>
      <c r="AY168" s="290"/>
      <c r="AZ168" s="290"/>
    </row>
    <row r="169" spans="2:52" ht="15" customHeight="1"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8" t="s">
        <v>345</v>
      </c>
      <c r="M169" s="288"/>
      <c r="N169" s="303"/>
      <c r="O169" s="303"/>
      <c r="P169" s="303"/>
      <c r="Q169" s="303"/>
      <c r="R169" s="303"/>
      <c r="S169" s="303"/>
      <c r="T169" s="303"/>
      <c r="U169" s="303"/>
      <c r="V169" s="303"/>
      <c r="W169" s="290"/>
      <c r="X169" s="290"/>
      <c r="Y169" s="290"/>
      <c r="Z169" s="290"/>
      <c r="AA169" s="303"/>
      <c r="AB169" s="303"/>
      <c r="AC169" s="303"/>
      <c r="AD169" s="303"/>
      <c r="AE169" s="303"/>
      <c r="AF169" s="303"/>
      <c r="AG169" s="303"/>
      <c r="AH169" s="303"/>
      <c r="AI169" s="303"/>
      <c r="AJ169" s="290"/>
      <c r="AK169" s="290"/>
      <c r="AL169" s="290"/>
      <c r="AM169" s="290"/>
      <c r="AN169" s="303"/>
      <c r="AO169" s="303"/>
      <c r="AP169" s="303"/>
      <c r="AQ169" s="303"/>
      <c r="AR169" s="303"/>
      <c r="AS169" s="303"/>
      <c r="AT169" s="303"/>
      <c r="AU169" s="303"/>
      <c r="AV169" s="303"/>
      <c r="AW169" s="290"/>
      <c r="AX169" s="290"/>
      <c r="AY169" s="290"/>
      <c r="AZ169" s="290"/>
    </row>
    <row r="170" spans="2:52" ht="15" customHeight="1">
      <c r="B170" s="304" t="s">
        <v>407</v>
      </c>
      <c r="C170" s="304"/>
      <c r="D170" s="304"/>
      <c r="E170" s="304"/>
      <c r="F170" s="304"/>
      <c r="G170" s="304"/>
      <c r="H170" s="304"/>
      <c r="I170" s="304"/>
      <c r="J170" s="304"/>
      <c r="K170" s="304"/>
      <c r="L170" s="287">
        <v>9000</v>
      </c>
      <c r="M170" s="287"/>
      <c r="N170" s="303" t="s">
        <v>408</v>
      </c>
      <c r="O170" s="303"/>
      <c r="P170" s="303"/>
      <c r="Q170" s="303"/>
      <c r="R170" s="303"/>
      <c r="S170" s="303" t="s">
        <v>408</v>
      </c>
      <c r="T170" s="303"/>
      <c r="U170" s="303"/>
      <c r="V170" s="303"/>
      <c r="W170" s="290">
        <f>SUM(W167:Z169)</f>
        <v>30000</v>
      </c>
      <c r="X170" s="290"/>
      <c r="Y170" s="290"/>
      <c r="Z170" s="290"/>
      <c r="AA170" s="303" t="s">
        <v>408</v>
      </c>
      <c r="AB170" s="303"/>
      <c r="AC170" s="303"/>
      <c r="AD170" s="303"/>
      <c r="AE170" s="303"/>
      <c r="AF170" s="303" t="s">
        <v>408</v>
      </c>
      <c r="AG170" s="303"/>
      <c r="AH170" s="303"/>
      <c r="AI170" s="303"/>
      <c r="AJ170" s="290">
        <f>SUM(AJ167:AM169)</f>
        <v>30000</v>
      </c>
      <c r="AK170" s="290"/>
      <c r="AL170" s="290"/>
      <c r="AM170" s="290"/>
      <c r="AN170" s="303" t="s">
        <v>408</v>
      </c>
      <c r="AO170" s="303"/>
      <c r="AP170" s="303"/>
      <c r="AQ170" s="303"/>
      <c r="AR170" s="303"/>
      <c r="AS170" s="303" t="s">
        <v>408</v>
      </c>
      <c r="AT170" s="303"/>
      <c r="AU170" s="303"/>
      <c r="AV170" s="303"/>
      <c r="AW170" s="290">
        <f>SUM(AW167:AZ169)</f>
        <v>30000</v>
      </c>
      <c r="AX170" s="290"/>
      <c r="AY170" s="290"/>
      <c r="AZ170" s="290"/>
    </row>
    <row r="171" ht="1.5" customHeight="1"/>
    <row r="172" ht="3.75" customHeight="1" hidden="1"/>
    <row r="173" spans="2:52" ht="18.75" customHeight="1">
      <c r="B173" s="289" t="s">
        <v>423</v>
      </c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9"/>
      <c r="AE173" s="289"/>
      <c r="AF173" s="289"/>
      <c r="AG173" s="289"/>
      <c r="AH173" s="289"/>
      <c r="AI173" s="289"/>
      <c r="AJ173" s="289"/>
      <c r="AK173" s="289"/>
      <c r="AL173" s="289"/>
      <c r="AM173" s="289"/>
      <c r="AN173" s="289"/>
      <c r="AO173" s="289"/>
      <c r="AP173" s="289"/>
      <c r="AQ173" s="289"/>
      <c r="AR173" s="289"/>
      <c r="AS173" s="289"/>
      <c r="AT173" s="289"/>
      <c r="AU173" s="289"/>
      <c r="AV173" s="289"/>
      <c r="AW173" s="289"/>
      <c r="AX173" s="289"/>
      <c r="AY173" s="289"/>
      <c r="AZ173" s="289"/>
    </row>
    <row r="174" spans="2:52" ht="5.25" customHeight="1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</row>
    <row r="175" spans="2:52" ht="30.75" customHeight="1">
      <c r="B175" s="303" t="s">
        <v>415</v>
      </c>
      <c r="C175" s="303"/>
      <c r="D175" s="303"/>
      <c r="E175" s="303"/>
      <c r="F175" s="303"/>
      <c r="G175" s="303"/>
      <c r="H175" s="303"/>
      <c r="I175" s="303"/>
      <c r="J175" s="303"/>
      <c r="K175" s="303"/>
      <c r="L175" s="303" t="s">
        <v>357</v>
      </c>
      <c r="M175" s="303"/>
      <c r="N175" s="303" t="s">
        <v>416</v>
      </c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  <c r="AA175" s="303" t="s">
        <v>417</v>
      </c>
      <c r="AB175" s="303"/>
      <c r="AC175" s="303"/>
      <c r="AD175" s="303"/>
      <c r="AE175" s="303"/>
      <c r="AF175" s="303"/>
      <c r="AG175" s="303"/>
      <c r="AH175" s="303"/>
      <c r="AI175" s="303"/>
      <c r="AJ175" s="303"/>
      <c r="AK175" s="303"/>
      <c r="AL175" s="303"/>
      <c r="AM175" s="303"/>
      <c r="AN175" s="303" t="s">
        <v>418</v>
      </c>
      <c r="AO175" s="303"/>
      <c r="AP175" s="303"/>
      <c r="AQ175" s="303"/>
      <c r="AR175" s="303"/>
      <c r="AS175" s="303"/>
      <c r="AT175" s="303"/>
      <c r="AU175" s="303"/>
      <c r="AV175" s="303"/>
      <c r="AW175" s="303"/>
      <c r="AX175" s="303"/>
      <c r="AY175" s="303"/>
      <c r="AZ175" s="303"/>
    </row>
    <row r="176" spans="2:52" ht="57.75" customHeight="1"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 t="s">
        <v>419</v>
      </c>
      <c r="O176" s="303"/>
      <c r="P176" s="303"/>
      <c r="Q176" s="303"/>
      <c r="R176" s="303"/>
      <c r="S176" s="303" t="s">
        <v>420</v>
      </c>
      <c r="T176" s="303"/>
      <c r="U176" s="303"/>
      <c r="V176" s="303"/>
      <c r="W176" s="303" t="s">
        <v>421</v>
      </c>
      <c r="X176" s="303"/>
      <c r="Y176" s="303"/>
      <c r="Z176" s="303"/>
      <c r="AA176" s="303" t="s">
        <v>419</v>
      </c>
      <c r="AB176" s="303"/>
      <c r="AC176" s="303"/>
      <c r="AD176" s="303"/>
      <c r="AE176" s="303"/>
      <c r="AF176" s="303" t="s">
        <v>420</v>
      </c>
      <c r="AG176" s="303"/>
      <c r="AH176" s="303"/>
      <c r="AI176" s="303"/>
      <c r="AJ176" s="303" t="s">
        <v>421</v>
      </c>
      <c r="AK176" s="303"/>
      <c r="AL176" s="303"/>
      <c r="AM176" s="303"/>
      <c r="AN176" s="303" t="s">
        <v>419</v>
      </c>
      <c r="AO176" s="303"/>
      <c r="AP176" s="303"/>
      <c r="AQ176" s="303"/>
      <c r="AR176" s="303"/>
      <c r="AS176" s="303" t="s">
        <v>420</v>
      </c>
      <c r="AT176" s="303"/>
      <c r="AU176" s="303"/>
      <c r="AV176" s="303"/>
      <c r="AW176" s="303" t="s">
        <v>421</v>
      </c>
      <c r="AX176" s="303"/>
      <c r="AY176" s="303"/>
      <c r="AZ176" s="303"/>
    </row>
    <row r="177" spans="2:52" ht="15" customHeight="1">
      <c r="B177" s="287">
        <v>1</v>
      </c>
      <c r="C177" s="287"/>
      <c r="D177" s="287"/>
      <c r="E177" s="287"/>
      <c r="F177" s="287"/>
      <c r="G177" s="287"/>
      <c r="H177" s="287"/>
      <c r="I177" s="287"/>
      <c r="J177" s="287"/>
      <c r="K177" s="287"/>
      <c r="L177" s="287">
        <v>2</v>
      </c>
      <c r="M177" s="287"/>
      <c r="N177" s="303">
        <v>3</v>
      </c>
      <c r="O177" s="303"/>
      <c r="P177" s="303"/>
      <c r="Q177" s="303"/>
      <c r="R177" s="303"/>
      <c r="S177" s="303">
        <v>4</v>
      </c>
      <c r="T177" s="303"/>
      <c r="U177" s="303"/>
      <c r="V177" s="303"/>
      <c r="W177" s="303">
        <v>5</v>
      </c>
      <c r="X177" s="303"/>
      <c r="Y177" s="303"/>
      <c r="Z177" s="303"/>
      <c r="AA177" s="303">
        <v>6</v>
      </c>
      <c r="AB177" s="303"/>
      <c r="AC177" s="303"/>
      <c r="AD177" s="303"/>
      <c r="AE177" s="303"/>
      <c r="AF177" s="303">
        <v>7</v>
      </c>
      <c r="AG177" s="303"/>
      <c r="AH177" s="303"/>
      <c r="AI177" s="303"/>
      <c r="AJ177" s="303">
        <v>8</v>
      </c>
      <c r="AK177" s="303"/>
      <c r="AL177" s="303"/>
      <c r="AM177" s="303"/>
      <c r="AN177" s="303">
        <v>9</v>
      </c>
      <c r="AO177" s="303"/>
      <c r="AP177" s="303"/>
      <c r="AQ177" s="303"/>
      <c r="AR177" s="303"/>
      <c r="AS177" s="303">
        <v>10</v>
      </c>
      <c r="AT177" s="303"/>
      <c r="AU177" s="303"/>
      <c r="AV177" s="303"/>
      <c r="AW177" s="303">
        <v>11</v>
      </c>
      <c r="AX177" s="303"/>
      <c r="AY177" s="303"/>
      <c r="AZ177" s="303"/>
    </row>
    <row r="178" spans="2:52" ht="15" customHeight="1"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8" t="s">
        <v>342</v>
      </c>
      <c r="M178" s="288"/>
      <c r="N178" s="303"/>
      <c r="O178" s="303"/>
      <c r="P178" s="303"/>
      <c r="Q178" s="303"/>
      <c r="R178" s="303"/>
      <c r="S178" s="303"/>
      <c r="T178" s="303"/>
      <c r="U178" s="303"/>
      <c r="V178" s="303"/>
      <c r="W178" s="303"/>
      <c r="X178" s="303"/>
      <c r="Y178" s="303"/>
      <c r="Z178" s="303"/>
      <c r="AA178" s="303"/>
      <c r="AB178" s="303"/>
      <c r="AC178" s="303"/>
      <c r="AD178" s="303"/>
      <c r="AE178" s="303"/>
      <c r="AF178" s="303"/>
      <c r="AG178" s="303"/>
      <c r="AH178" s="303"/>
      <c r="AI178" s="303"/>
      <c r="AJ178" s="303"/>
      <c r="AK178" s="303"/>
      <c r="AL178" s="303"/>
      <c r="AM178" s="303"/>
      <c r="AN178" s="303"/>
      <c r="AO178" s="303"/>
      <c r="AP178" s="303"/>
      <c r="AQ178" s="303"/>
      <c r="AR178" s="303"/>
      <c r="AS178" s="303"/>
      <c r="AT178" s="303"/>
      <c r="AU178" s="303"/>
      <c r="AV178" s="303"/>
      <c r="AW178" s="303"/>
      <c r="AX178" s="303"/>
      <c r="AY178" s="303"/>
      <c r="AZ178" s="303"/>
    </row>
    <row r="179" spans="2:52" ht="15" customHeight="1"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8" t="s">
        <v>343</v>
      </c>
      <c r="M179" s="288"/>
      <c r="N179" s="303"/>
      <c r="O179" s="303"/>
      <c r="P179" s="303"/>
      <c r="Q179" s="303"/>
      <c r="R179" s="303"/>
      <c r="S179" s="303"/>
      <c r="T179" s="303"/>
      <c r="U179" s="303"/>
      <c r="V179" s="303"/>
      <c r="W179" s="303"/>
      <c r="X179" s="303"/>
      <c r="Y179" s="303"/>
      <c r="Z179" s="303"/>
      <c r="AA179" s="303"/>
      <c r="AB179" s="303"/>
      <c r="AC179" s="303"/>
      <c r="AD179" s="303"/>
      <c r="AE179" s="303"/>
      <c r="AF179" s="303"/>
      <c r="AG179" s="303"/>
      <c r="AH179" s="303"/>
      <c r="AI179" s="303"/>
      <c r="AJ179" s="303"/>
      <c r="AK179" s="303"/>
      <c r="AL179" s="303"/>
      <c r="AM179" s="303"/>
      <c r="AN179" s="303"/>
      <c r="AO179" s="303"/>
      <c r="AP179" s="303"/>
      <c r="AQ179" s="303"/>
      <c r="AR179" s="303"/>
      <c r="AS179" s="303"/>
      <c r="AT179" s="303"/>
      <c r="AU179" s="303"/>
      <c r="AV179" s="303"/>
      <c r="AW179" s="303"/>
      <c r="AX179" s="303"/>
      <c r="AY179" s="303"/>
      <c r="AZ179" s="303"/>
    </row>
    <row r="180" spans="2:52" ht="15" customHeight="1"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8" t="s">
        <v>345</v>
      </c>
      <c r="M180" s="288"/>
      <c r="N180" s="303"/>
      <c r="O180" s="303"/>
      <c r="P180" s="303"/>
      <c r="Q180" s="303"/>
      <c r="R180" s="303"/>
      <c r="S180" s="303"/>
      <c r="T180" s="303"/>
      <c r="U180" s="303"/>
      <c r="V180" s="303"/>
      <c r="W180" s="303"/>
      <c r="X180" s="303"/>
      <c r="Y180" s="303"/>
      <c r="Z180" s="303"/>
      <c r="AA180" s="303"/>
      <c r="AB180" s="303"/>
      <c r="AC180" s="303"/>
      <c r="AD180" s="303"/>
      <c r="AE180" s="303"/>
      <c r="AF180" s="303"/>
      <c r="AG180" s="303"/>
      <c r="AH180" s="303"/>
      <c r="AI180" s="303"/>
      <c r="AJ180" s="303"/>
      <c r="AK180" s="303"/>
      <c r="AL180" s="303"/>
      <c r="AM180" s="303"/>
      <c r="AN180" s="303"/>
      <c r="AO180" s="303"/>
      <c r="AP180" s="303"/>
      <c r="AQ180" s="303"/>
      <c r="AR180" s="303"/>
      <c r="AS180" s="303"/>
      <c r="AT180" s="303"/>
      <c r="AU180" s="303"/>
      <c r="AV180" s="303"/>
      <c r="AW180" s="303"/>
      <c r="AX180" s="303"/>
      <c r="AY180" s="303"/>
      <c r="AZ180" s="303"/>
    </row>
    <row r="181" spans="2:52" ht="15" customHeight="1">
      <c r="B181" s="304" t="s">
        <v>407</v>
      </c>
      <c r="C181" s="304"/>
      <c r="D181" s="304"/>
      <c r="E181" s="304"/>
      <c r="F181" s="304"/>
      <c r="G181" s="304"/>
      <c r="H181" s="304"/>
      <c r="I181" s="304"/>
      <c r="J181" s="304"/>
      <c r="K181" s="304"/>
      <c r="L181" s="286">
        <v>9000</v>
      </c>
      <c r="M181" s="286"/>
      <c r="N181" s="302" t="s">
        <v>408</v>
      </c>
      <c r="O181" s="302"/>
      <c r="P181" s="302"/>
      <c r="Q181" s="302"/>
      <c r="R181" s="302"/>
      <c r="S181" s="302" t="s">
        <v>408</v>
      </c>
      <c r="T181" s="302"/>
      <c r="U181" s="302"/>
      <c r="V181" s="302"/>
      <c r="W181" s="302"/>
      <c r="X181" s="302"/>
      <c r="Y181" s="302"/>
      <c r="Z181" s="302"/>
      <c r="AA181" s="302" t="s">
        <v>408</v>
      </c>
      <c r="AB181" s="302"/>
      <c r="AC181" s="302"/>
      <c r="AD181" s="302"/>
      <c r="AE181" s="302"/>
      <c r="AF181" s="302" t="s">
        <v>408</v>
      </c>
      <c r="AG181" s="302"/>
      <c r="AH181" s="302"/>
      <c r="AI181" s="302"/>
      <c r="AJ181" s="302"/>
      <c r="AK181" s="302"/>
      <c r="AL181" s="302"/>
      <c r="AM181" s="302"/>
      <c r="AN181" s="302" t="s">
        <v>408</v>
      </c>
      <c r="AO181" s="302"/>
      <c r="AP181" s="302"/>
      <c r="AQ181" s="302"/>
      <c r="AR181" s="302"/>
      <c r="AS181" s="302" t="s">
        <v>408</v>
      </c>
      <c r="AT181" s="302"/>
      <c r="AU181" s="302"/>
      <c r="AV181" s="302"/>
      <c r="AW181" s="303"/>
      <c r="AX181" s="303"/>
      <c r="AY181" s="303"/>
      <c r="AZ181" s="303"/>
    </row>
    <row r="182" spans="1:52" s="49" customFormat="1" ht="18" customHeight="1">
      <c r="A182" s="47"/>
      <c r="B182" s="48"/>
      <c r="C182" s="299" t="s">
        <v>424</v>
      </c>
      <c r="D182" s="299"/>
      <c r="E182" s="299"/>
      <c r="F182" s="299"/>
      <c r="G182" s="299"/>
      <c r="H182" s="299"/>
      <c r="I182" s="48"/>
      <c r="J182" s="301" t="s">
        <v>367</v>
      </c>
      <c r="K182" s="301"/>
      <c r="L182" s="301"/>
      <c r="M182" s="301"/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1"/>
      <c r="Y182" s="301"/>
      <c r="Z182" s="48"/>
      <c r="AA182" s="48"/>
      <c r="AB182" s="301"/>
      <c r="AC182" s="301"/>
      <c r="AD182" s="301"/>
      <c r="AE182" s="301"/>
      <c r="AF182" s="301"/>
      <c r="AG182" s="301"/>
      <c r="AH182" s="301"/>
      <c r="AI182" s="47"/>
      <c r="AJ182" s="47"/>
      <c r="AK182" s="301" t="s">
        <v>425</v>
      </c>
      <c r="AL182" s="301"/>
      <c r="AM182" s="301"/>
      <c r="AN182" s="301"/>
      <c r="AO182" s="301"/>
      <c r="AP182" s="301"/>
      <c r="AQ182" s="301"/>
      <c r="AR182" s="301"/>
      <c r="AS182" s="301"/>
      <c r="AT182" s="301"/>
      <c r="AU182" s="301"/>
      <c r="AV182" s="301"/>
      <c r="AW182" s="301"/>
      <c r="AX182" s="301"/>
      <c r="AY182" s="301"/>
      <c r="AZ182" s="301"/>
    </row>
    <row r="183" spans="1:52" s="49" customFormat="1" ht="18" customHeight="1">
      <c r="A183" s="47"/>
      <c r="B183" s="48"/>
      <c r="C183" s="299" t="s">
        <v>426</v>
      </c>
      <c r="D183" s="299"/>
      <c r="E183" s="299"/>
      <c r="F183" s="299"/>
      <c r="G183" s="299"/>
      <c r="H183" s="299"/>
      <c r="I183" s="48"/>
      <c r="J183" s="300" t="s">
        <v>427</v>
      </c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50"/>
      <c r="AA183" s="50"/>
      <c r="AB183" s="300" t="s">
        <v>428</v>
      </c>
      <c r="AC183" s="300"/>
      <c r="AD183" s="300"/>
      <c r="AE183" s="300"/>
      <c r="AF183" s="300"/>
      <c r="AG183" s="300"/>
      <c r="AH183" s="300"/>
      <c r="AI183" s="51"/>
      <c r="AJ183" s="51"/>
      <c r="AK183" s="300" t="s">
        <v>429</v>
      </c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300"/>
      <c r="AV183" s="300"/>
      <c r="AW183" s="300"/>
      <c r="AX183" s="300"/>
      <c r="AY183" s="300"/>
      <c r="AZ183" s="300"/>
    </row>
    <row r="184" spans="1:52" s="49" customFormat="1" ht="7.5" customHeight="1">
      <c r="A184" s="47"/>
      <c r="B184" s="48"/>
      <c r="C184" s="48"/>
      <c r="D184" s="48"/>
      <c r="E184" s="48"/>
      <c r="F184" s="48"/>
      <c r="G184" s="48"/>
      <c r="H184" s="48"/>
      <c r="I184" s="48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1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</row>
    <row r="185" spans="2:52" s="49" customFormat="1" ht="17.25" customHeight="1">
      <c r="B185" s="52"/>
      <c r="C185" s="296" t="s">
        <v>430</v>
      </c>
      <c r="D185" s="296"/>
      <c r="E185" s="296"/>
      <c r="F185" s="296"/>
      <c r="G185" s="296"/>
      <c r="H185" s="296"/>
      <c r="I185" s="52"/>
      <c r="J185" s="297" t="s">
        <v>431</v>
      </c>
      <c r="K185" s="297"/>
      <c r="L185" s="297"/>
      <c r="M185" s="297"/>
      <c r="N185" s="297"/>
      <c r="O185" s="297"/>
      <c r="P185" s="297"/>
      <c r="Q185" s="297"/>
      <c r="R185" s="297"/>
      <c r="S185" s="297"/>
      <c r="T185" s="297"/>
      <c r="U185" s="297"/>
      <c r="V185" s="297"/>
      <c r="W185" s="297"/>
      <c r="X185" s="297"/>
      <c r="Y185" s="297"/>
      <c r="Z185" s="53"/>
      <c r="AA185" s="53"/>
      <c r="AB185" s="297" t="s">
        <v>432</v>
      </c>
      <c r="AC185" s="297"/>
      <c r="AD185" s="297"/>
      <c r="AE185" s="297"/>
      <c r="AF185" s="297"/>
      <c r="AG185" s="297"/>
      <c r="AH185" s="297"/>
      <c r="AI185" s="297"/>
      <c r="AJ185" s="297"/>
      <c r="AK185" s="297"/>
      <c r="AL185" s="297"/>
      <c r="AM185" s="297"/>
      <c r="AN185" s="297"/>
      <c r="AO185" s="54"/>
      <c r="AP185" s="54"/>
      <c r="AQ185" s="298" t="s">
        <v>433</v>
      </c>
      <c r="AR185" s="298"/>
      <c r="AS185" s="298"/>
      <c r="AT185" s="298"/>
      <c r="AU185" s="298"/>
      <c r="AV185" s="298"/>
      <c r="AW185" s="298"/>
      <c r="AX185" s="298"/>
      <c r="AY185" s="298"/>
      <c r="AZ185" s="298"/>
    </row>
    <row r="186" spans="2:52" s="49" customFormat="1" ht="18" customHeight="1">
      <c r="B186" s="52"/>
      <c r="C186" s="294"/>
      <c r="D186" s="294"/>
      <c r="E186" s="294"/>
      <c r="F186" s="294"/>
      <c r="G186" s="294"/>
      <c r="H186" s="294"/>
      <c r="I186" s="52"/>
      <c r="J186" s="295" t="s">
        <v>427</v>
      </c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53"/>
      <c r="AA186" s="53"/>
      <c r="AB186" s="295" t="s">
        <v>434</v>
      </c>
      <c r="AC186" s="295"/>
      <c r="AD186" s="295"/>
      <c r="AE186" s="295"/>
      <c r="AF186" s="295"/>
      <c r="AG186" s="295"/>
      <c r="AH186" s="295"/>
      <c r="AI186" s="295"/>
      <c r="AJ186" s="295"/>
      <c r="AK186" s="295"/>
      <c r="AL186" s="295"/>
      <c r="AM186" s="295"/>
      <c r="AN186" s="295"/>
      <c r="AO186" s="54"/>
      <c r="AP186" s="54"/>
      <c r="AQ186" s="295" t="s">
        <v>435</v>
      </c>
      <c r="AR186" s="295"/>
      <c r="AS186" s="295"/>
      <c r="AT186" s="295"/>
      <c r="AU186" s="295"/>
      <c r="AV186" s="295"/>
      <c r="AW186" s="295"/>
      <c r="AX186" s="295"/>
      <c r="AY186" s="295"/>
      <c r="AZ186" s="295"/>
    </row>
    <row r="187" spans="2:53" s="49" customFormat="1" ht="18" customHeight="1">
      <c r="B187" s="56"/>
      <c r="C187" s="57" t="s">
        <v>436</v>
      </c>
      <c r="D187" s="292" t="s">
        <v>35</v>
      </c>
      <c r="E187" s="292"/>
      <c r="F187" s="52" t="s">
        <v>436</v>
      </c>
      <c r="G187" s="58"/>
      <c r="H187" s="292" t="s">
        <v>10</v>
      </c>
      <c r="I187" s="292"/>
      <c r="J187" s="292"/>
      <c r="K187" s="292"/>
      <c r="L187" s="292"/>
      <c r="M187" s="292"/>
      <c r="N187" s="59"/>
      <c r="O187" s="60"/>
      <c r="P187" s="61">
        <v>20</v>
      </c>
      <c r="Q187" s="293">
        <v>20</v>
      </c>
      <c r="R187" s="293"/>
      <c r="S187" s="52" t="s">
        <v>437</v>
      </c>
      <c r="T187" s="59"/>
      <c r="U187" s="59"/>
      <c r="V187" s="59"/>
      <c r="W187" s="59"/>
      <c r="X187" s="56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6"/>
      <c r="AW187" s="56"/>
      <c r="AX187" s="56"/>
      <c r="AY187" s="56"/>
      <c r="AZ187" s="56"/>
      <c r="BA187" s="56"/>
    </row>
  </sheetData>
  <sheetProtection selectLockedCells="1" selectUnlockedCells="1"/>
  <mergeCells count="998">
    <mergeCell ref="AK1:AZ1"/>
    <mergeCell ref="AK2:AZ2"/>
    <mergeCell ref="B4:AZ4"/>
    <mergeCell ref="A5:K5"/>
    <mergeCell ref="L5:AZ5"/>
    <mergeCell ref="A6:K6"/>
    <mergeCell ref="L6:AZ6"/>
    <mergeCell ref="A7:K7"/>
    <mergeCell ref="L7:AZ7"/>
    <mergeCell ref="A8:K8"/>
    <mergeCell ref="B10:AZ10"/>
    <mergeCell ref="B12:Y14"/>
    <mergeCell ref="Z12:AB14"/>
    <mergeCell ref="AC12:AZ12"/>
    <mergeCell ref="AC13:AJ14"/>
    <mergeCell ref="AK13:AR14"/>
    <mergeCell ref="AS13:AZ14"/>
    <mergeCell ref="AS15:AZ15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AS17:AZ17"/>
    <mergeCell ref="B18:Y18"/>
    <mergeCell ref="Z18:AB18"/>
    <mergeCell ref="AC18:AJ18"/>
    <mergeCell ref="AK18:AR18"/>
    <mergeCell ref="AS18:AZ18"/>
    <mergeCell ref="B17:Y17"/>
    <mergeCell ref="Z17:AB17"/>
    <mergeCell ref="AC17:AJ17"/>
    <mergeCell ref="AK17:AR17"/>
    <mergeCell ref="AS19:AZ19"/>
    <mergeCell ref="B20:Y20"/>
    <mergeCell ref="Z20:AB20"/>
    <mergeCell ref="AC20:AJ20"/>
    <mergeCell ref="AK20:AR20"/>
    <mergeCell ref="AS20:AZ20"/>
    <mergeCell ref="B19:Y19"/>
    <mergeCell ref="Z19:AB19"/>
    <mergeCell ref="AC19:AJ19"/>
    <mergeCell ref="AK19:AR19"/>
    <mergeCell ref="B21:Y21"/>
    <mergeCell ref="Z21:AB21"/>
    <mergeCell ref="AC21:AJ21"/>
    <mergeCell ref="AK21:AR21"/>
    <mergeCell ref="AS21:AZ21"/>
    <mergeCell ref="C22:AZ22"/>
    <mergeCell ref="B23:AZ23"/>
    <mergeCell ref="B25:V27"/>
    <mergeCell ref="W25:Y27"/>
    <mergeCell ref="Z25:AB27"/>
    <mergeCell ref="AC25:AZ25"/>
    <mergeCell ref="AC26:AJ27"/>
    <mergeCell ref="AK26:AR27"/>
    <mergeCell ref="AS26:AZ27"/>
    <mergeCell ref="B28:V28"/>
    <mergeCell ref="W28:Y28"/>
    <mergeCell ref="Z28:AB28"/>
    <mergeCell ref="AC28:AJ28"/>
    <mergeCell ref="AK30:AR30"/>
    <mergeCell ref="AS30:AZ30"/>
    <mergeCell ref="B29:V29"/>
    <mergeCell ref="W29:Y29"/>
    <mergeCell ref="Z29:AB29"/>
    <mergeCell ref="AC29:AJ29"/>
    <mergeCell ref="AK28:AR28"/>
    <mergeCell ref="AS28:AZ28"/>
    <mergeCell ref="AK29:AR29"/>
    <mergeCell ref="AS29:AZ29"/>
    <mergeCell ref="AK31:AR31"/>
    <mergeCell ref="AS31:AZ31"/>
    <mergeCell ref="B30:V30"/>
    <mergeCell ref="W30:Y30"/>
    <mergeCell ref="B31:V31"/>
    <mergeCell ref="W31:Y31"/>
    <mergeCell ref="Z31:AB31"/>
    <mergeCell ref="AC31:AJ31"/>
    <mergeCell ref="Z30:AB30"/>
    <mergeCell ref="AC30:AJ30"/>
    <mergeCell ref="B33:AZ33"/>
    <mergeCell ref="B34:AZ34"/>
    <mergeCell ref="B36:Y38"/>
    <mergeCell ref="Z36:AB38"/>
    <mergeCell ref="AC36:AZ36"/>
    <mergeCell ref="AC37:AJ38"/>
    <mergeCell ref="AK37:AR38"/>
    <mergeCell ref="AS37:AZ38"/>
    <mergeCell ref="AS39:AZ39"/>
    <mergeCell ref="B40:Y40"/>
    <mergeCell ref="Z40:AB40"/>
    <mergeCell ref="AC40:AJ40"/>
    <mergeCell ref="AK40:AR40"/>
    <mergeCell ref="AS40:AZ40"/>
    <mergeCell ref="B39:Y39"/>
    <mergeCell ref="Z39:AB39"/>
    <mergeCell ref="AC39:AJ39"/>
    <mergeCell ref="AK39:AR39"/>
    <mergeCell ref="AS41:AZ41"/>
    <mergeCell ref="B42:Y42"/>
    <mergeCell ref="Z42:AB42"/>
    <mergeCell ref="AC42:AJ42"/>
    <mergeCell ref="AK42:AR42"/>
    <mergeCell ref="AS42:AZ42"/>
    <mergeCell ref="B41:Y41"/>
    <mergeCell ref="Z41:AB41"/>
    <mergeCell ref="AC41:AJ41"/>
    <mergeCell ref="AK41:AR41"/>
    <mergeCell ref="AS43:AZ43"/>
    <mergeCell ref="B44:Y44"/>
    <mergeCell ref="Z44:AB44"/>
    <mergeCell ref="AC44:AJ44"/>
    <mergeCell ref="AK44:AR44"/>
    <mergeCell ref="AS44:AZ44"/>
    <mergeCell ref="B43:Y43"/>
    <mergeCell ref="Z43:AB43"/>
    <mergeCell ref="AC43:AJ43"/>
    <mergeCell ref="AK43:AR43"/>
    <mergeCell ref="B47:AZ47"/>
    <mergeCell ref="B48:AZ48"/>
    <mergeCell ref="B49:AZ49"/>
    <mergeCell ref="B51:J54"/>
    <mergeCell ref="K51:S54"/>
    <mergeCell ref="T51:U54"/>
    <mergeCell ref="V51:Y54"/>
    <mergeCell ref="Z51:AV51"/>
    <mergeCell ref="AW51:AZ54"/>
    <mergeCell ref="Z52:AE54"/>
    <mergeCell ref="AF52:AV52"/>
    <mergeCell ref="AF53:AJ54"/>
    <mergeCell ref="AK53:AP54"/>
    <mergeCell ref="AQ53:AV54"/>
    <mergeCell ref="B55:J55"/>
    <mergeCell ref="K55:S55"/>
    <mergeCell ref="T55:U55"/>
    <mergeCell ref="V55:Y55"/>
    <mergeCell ref="Z55:AE55"/>
    <mergeCell ref="AF55:AJ55"/>
    <mergeCell ref="AK55:AP55"/>
    <mergeCell ref="AQ55:AV55"/>
    <mergeCell ref="AW55:AZ55"/>
    <mergeCell ref="B56:J59"/>
    <mergeCell ref="K56:S56"/>
    <mergeCell ref="T56:U56"/>
    <mergeCell ref="V56:Y56"/>
    <mergeCell ref="Z56:AE56"/>
    <mergeCell ref="AF56:AJ56"/>
    <mergeCell ref="AK56:AP56"/>
    <mergeCell ref="AQ56:AV56"/>
    <mergeCell ref="AW56:AZ56"/>
    <mergeCell ref="K57:S57"/>
    <mergeCell ref="T57:U57"/>
    <mergeCell ref="V57:Y57"/>
    <mergeCell ref="Z57:AE57"/>
    <mergeCell ref="AF57:AJ57"/>
    <mergeCell ref="AK57:AP57"/>
    <mergeCell ref="AQ57:AV57"/>
    <mergeCell ref="AW57:AZ57"/>
    <mergeCell ref="K58:S58"/>
    <mergeCell ref="T58:U58"/>
    <mergeCell ref="V58:Y58"/>
    <mergeCell ref="Z58:AE58"/>
    <mergeCell ref="AF58:AJ58"/>
    <mergeCell ref="AK58:AP58"/>
    <mergeCell ref="AQ58:AV58"/>
    <mergeCell ref="AW58:AZ58"/>
    <mergeCell ref="AK59:AP59"/>
    <mergeCell ref="AQ59:AV59"/>
    <mergeCell ref="AW59:AZ59"/>
    <mergeCell ref="K59:S59"/>
    <mergeCell ref="T59:U59"/>
    <mergeCell ref="V59:Y59"/>
    <mergeCell ref="Z59:AE59"/>
    <mergeCell ref="K64:S64"/>
    <mergeCell ref="T64:U64"/>
    <mergeCell ref="V64:Y64"/>
    <mergeCell ref="AF59:AJ59"/>
    <mergeCell ref="AF60:AJ60"/>
    <mergeCell ref="AF62:AJ62"/>
    <mergeCell ref="AF64:AJ64"/>
    <mergeCell ref="Z64:AE64"/>
    <mergeCell ref="K63:S63"/>
    <mergeCell ref="T63:U63"/>
    <mergeCell ref="AK60:AP60"/>
    <mergeCell ref="AQ60:AV60"/>
    <mergeCell ref="B60:J68"/>
    <mergeCell ref="K60:S60"/>
    <mergeCell ref="T60:U60"/>
    <mergeCell ref="V60:Y60"/>
    <mergeCell ref="K62:S62"/>
    <mergeCell ref="T62:U62"/>
    <mergeCell ref="V62:Y62"/>
    <mergeCell ref="Z62:AE62"/>
    <mergeCell ref="AW60:AZ60"/>
    <mergeCell ref="K61:S61"/>
    <mergeCell ref="T61:U61"/>
    <mergeCell ref="V61:Y61"/>
    <mergeCell ref="Z61:AE61"/>
    <mergeCell ref="AF61:AJ61"/>
    <mergeCell ref="AK61:AP61"/>
    <mergeCell ref="AQ61:AV61"/>
    <mergeCell ref="AW61:AZ61"/>
    <mergeCell ref="Z60:AE60"/>
    <mergeCell ref="V63:Y63"/>
    <mergeCell ref="Z63:AE63"/>
    <mergeCell ref="AK64:AP64"/>
    <mergeCell ref="AQ64:AV64"/>
    <mergeCell ref="AW62:AZ62"/>
    <mergeCell ref="AF63:AJ63"/>
    <mergeCell ref="AK63:AP63"/>
    <mergeCell ref="AQ63:AV63"/>
    <mergeCell ref="AW63:AZ63"/>
    <mergeCell ref="AW64:AZ64"/>
    <mergeCell ref="AK62:AP62"/>
    <mergeCell ref="AQ62:AV62"/>
    <mergeCell ref="K65:S65"/>
    <mergeCell ref="T65:U65"/>
    <mergeCell ref="V65:Y65"/>
    <mergeCell ref="Z65:AE65"/>
    <mergeCell ref="AF65:AJ65"/>
    <mergeCell ref="AK65:AP65"/>
    <mergeCell ref="AQ65:AV65"/>
    <mergeCell ref="AW65:AZ65"/>
    <mergeCell ref="K66:S66"/>
    <mergeCell ref="T66:U66"/>
    <mergeCell ref="V66:Y66"/>
    <mergeCell ref="Z66:AE66"/>
    <mergeCell ref="AF66:AJ66"/>
    <mergeCell ref="AK66:AP66"/>
    <mergeCell ref="AQ66:AV66"/>
    <mergeCell ref="AW66:AZ66"/>
    <mergeCell ref="K67:S67"/>
    <mergeCell ref="T67:U67"/>
    <mergeCell ref="V67:Y67"/>
    <mergeCell ref="Z67:AE67"/>
    <mergeCell ref="AF67:AJ67"/>
    <mergeCell ref="AK67:AP67"/>
    <mergeCell ref="AQ67:AV67"/>
    <mergeCell ref="AW67:AZ67"/>
    <mergeCell ref="K68:S68"/>
    <mergeCell ref="T68:U68"/>
    <mergeCell ref="V68:Y68"/>
    <mergeCell ref="Z68:AE68"/>
    <mergeCell ref="AF68:AJ68"/>
    <mergeCell ref="AK68:AP68"/>
    <mergeCell ref="AQ68:AV68"/>
    <mergeCell ref="AW68:AZ68"/>
    <mergeCell ref="AF69:AJ69"/>
    <mergeCell ref="AK69:AP69"/>
    <mergeCell ref="AQ69:AV69"/>
    <mergeCell ref="B69:J71"/>
    <mergeCell ref="K69:S69"/>
    <mergeCell ref="T69:U69"/>
    <mergeCell ref="V69:Y69"/>
    <mergeCell ref="K71:S71"/>
    <mergeCell ref="T71:U71"/>
    <mergeCell ref="V71:Y71"/>
    <mergeCell ref="AW69:AZ69"/>
    <mergeCell ref="K70:S70"/>
    <mergeCell ref="T70:U70"/>
    <mergeCell ref="V70:Y70"/>
    <mergeCell ref="Z70:AE70"/>
    <mergeCell ref="AF70:AJ70"/>
    <mergeCell ref="AK70:AP70"/>
    <mergeCell ref="AQ70:AV70"/>
    <mergeCell ref="AW70:AZ70"/>
    <mergeCell ref="Z69:AE69"/>
    <mergeCell ref="Z71:AE71"/>
    <mergeCell ref="AF71:AJ71"/>
    <mergeCell ref="AK71:AP71"/>
    <mergeCell ref="AQ71:AV71"/>
    <mergeCell ref="AW71:AZ71"/>
    <mergeCell ref="B72:J74"/>
    <mergeCell ref="K72:S72"/>
    <mergeCell ref="T72:U72"/>
    <mergeCell ref="V72:Y72"/>
    <mergeCell ref="Z72:AE72"/>
    <mergeCell ref="AF72:AJ72"/>
    <mergeCell ref="AK72:AP72"/>
    <mergeCell ref="AQ72:AV72"/>
    <mergeCell ref="AW72:AZ72"/>
    <mergeCell ref="K73:S73"/>
    <mergeCell ref="T73:U73"/>
    <mergeCell ref="V73:Y73"/>
    <mergeCell ref="Z73:AE73"/>
    <mergeCell ref="AF73:AJ73"/>
    <mergeCell ref="AK73:AP73"/>
    <mergeCell ref="AQ73:AV73"/>
    <mergeCell ref="AW73:AZ73"/>
    <mergeCell ref="K74:S74"/>
    <mergeCell ref="T74:U74"/>
    <mergeCell ref="V74:Y74"/>
    <mergeCell ref="Z74:AE74"/>
    <mergeCell ref="AF74:AJ74"/>
    <mergeCell ref="AK74:AP74"/>
    <mergeCell ref="AQ74:AV74"/>
    <mergeCell ref="AW74:AZ74"/>
    <mergeCell ref="B75:S75"/>
    <mergeCell ref="T75:U75"/>
    <mergeCell ref="V75:Y75"/>
    <mergeCell ref="Z75:AE75"/>
    <mergeCell ref="AF75:AJ75"/>
    <mergeCell ref="AK75:AP75"/>
    <mergeCell ref="AQ75:AV75"/>
    <mergeCell ref="AW75:AZ75"/>
    <mergeCell ref="B76:S76"/>
    <mergeCell ref="T76:U76"/>
    <mergeCell ref="V76:Y76"/>
    <mergeCell ref="Z76:AE76"/>
    <mergeCell ref="AF76:AJ76"/>
    <mergeCell ref="AK76:AP76"/>
    <mergeCell ref="AQ76:AV76"/>
    <mergeCell ref="AW76:AZ76"/>
    <mergeCell ref="B78:J81"/>
    <mergeCell ref="K78:S81"/>
    <mergeCell ref="T78:U81"/>
    <mergeCell ref="V78:Y81"/>
    <mergeCell ref="Z78:AV78"/>
    <mergeCell ref="AW78:AZ81"/>
    <mergeCell ref="Z79:AE81"/>
    <mergeCell ref="AF79:AV79"/>
    <mergeCell ref="AF80:AJ81"/>
    <mergeCell ref="AK80:AP81"/>
    <mergeCell ref="AQ80:AV81"/>
    <mergeCell ref="B82:J82"/>
    <mergeCell ref="K82:S82"/>
    <mergeCell ref="T82:U82"/>
    <mergeCell ref="V82:Y82"/>
    <mergeCell ref="Z82:AE82"/>
    <mergeCell ref="AF82:AJ82"/>
    <mergeCell ref="AK82:AP82"/>
    <mergeCell ref="AQ82:AV82"/>
    <mergeCell ref="AW82:AZ82"/>
    <mergeCell ref="B83:J84"/>
    <mergeCell ref="K83:S83"/>
    <mergeCell ref="T83:U83"/>
    <mergeCell ref="V83:Y83"/>
    <mergeCell ref="Z83:AE83"/>
    <mergeCell ref="AF83:AJ83"/>
    <mergeCell ref="AK83:AP83"/>
    <mergeCell ref="AQ83:AV83"/>
    <mergeCell ref="AW83:AZ83"/>
    <mergeCell ref="K84:S84"/>
    <mergeCell ref="T84:U84"/>
    <mergeCell ref="V84:Y84"/>
    <mergeCell ref="Z84:AE84"/>
    <mergeCell ref="AF84:AJ84"/>
    <mergeCell ref="AK84:AP84"/>
    <mergeCell ref="AQ84:AV84"/>
    <mergeCell ref="AW84:AZ84"/>
    <mergeCell ref="B85:S85"/>
    <mergeCell ref="T85:U85"/>
    <mergeCell ref="V85:Y85"/>
    <mergeCell ref="Z85:AE85"/>
    <mergeCell ref="AF85:AJ85"/>
    <mergeCell ref="AK85:AP85"/>
    <mergeCell ref="AQ85:AV85"/>
    <mergeCell ref="AW85:AZ85"/>
    <mergeCell ref="B88:BF88"/>
    <mergeCell ref="B90:J93"/>
    <mergeCell ref="K90:S93"/>
    <mergeCell ref="T90:U93"/>
    <mergeCell ref="V90:Y93"/>
    <mergeCell ref="Z90:AV90"/>
    <mergeCell ref="AW90:AZ93"/>
    <mergeCell ref="Z91:AE93"/>
    <mergeCell ref="AF91:AV91"/>
    <mergeCell ref="AF92:AJ93"/>
    <mergeCell ref="AK92:AP93"/>
    <mergeCell ref="AQ92:AV93"/>
    <mergeCell ref="B94:J94"/>
    <mergeCell ref="K94:S94"/>
    <mergeCell ref="T94:U94"/>
    <mergeCell ref="V94:Y94"/>
    <mergeCell ref="Z94:AE94"/>
    <mergeCell ref="AF94:AJ94"/>
    <mergeCell ref="AK94:AP94"/>
    <mergeCell ref="AQ94:AV94"/>
    <mergeCell ref="AW94:AZ94"/>
    <mergeCell ref="B95:J98"/>
    <mergeCell ref="K95:S95"/>
    <mergeCell ref="T95:U95"/>
    <mergeCell ref="V95:Y95"/>
    <mergeCell ref="Z95:AE95"/>
    <mergeCell ref="AF95:AJ95"/>
    <mergeCell ref="AK95:AP95"/>
    <mergeCell ref="AQ95:AV95"/>
    <mergeCell ref="AW95:AZ95"/>
    <mergeCell ref="K96:S96"/>
    <mergeCell ref="T96:U96"/>
    <mergeCell ref="V96:Y96"/>
    <mergeCell ref="Z96:AE96"/>
    <mergeCell ref="AF96:AJ96"/>
    <mergeCell ref="AK96:AP96"/>
    <mergeCell ref="AQ96:AV96"/>
    <mergeCell ref="AW96:AZ96"/>
    <mergeCell ref="K97:S97"/>
    <mergeCell ref="T97:U97"/>
    <mergeCell ref="V97:Y97"/>
    <mergeCell ref="Z97:AE97"/>
    <mergeCell ref="AF97:AJ97"/>
    <mergeCell ref="AK97:AP97"/>
    <mergeCell ref="AQ97:AV97"/>
    <mergeCell ref="AW97:AZ97"/>
    <mergeCell ref="AK98:AP98"/>
    <mergeCell ref="AQ98:AV98"/>
    <mergeCell ref="AW98:AZ98"/>
    <mergeCell ref="K98:S98"/>
    <mergeCell ref="T98:U98"/>
    <mergeCell ref="V98:Y98"/>
    <mergeCell ref="Z98:AE98"/>
    <mergeCell ref="K103:S103"/>
    <mergeCell ref="T103:U103"/>
    <mergeCell ref="V103:Y103"/>
    <mergeCell ref="AF98:AJ98"/>
    <mergeCell ref="AF99:AJ99"/>
    <mergeCell ref="AF101:AJ101"/>
    <mergeCell ref="AF103:AJ103"/>
    <mergeCell ref="Z103:AE103"/>
    <mergeCell ref="K102:S102"/>
    <mergeCell ref="T102:U102"/>
    <mergeCell ref="AK99:AP99"/>
    <mergeCell ref="AQ99:AV99"/>
    <mergeCell ref="B99:J107"/>
    <mergeCell ref="K99:S99"/>
    <mergeCell ref="T99:U99"/>
    <mergeCell ref="V99:Y99"/>
    <mergeCell ref="K101:S101"/>
    <mergeCell ref="T101:U101"/>
    <mergeCell ref="V101:Y101"/>
    <mergeCell ref="Z101:AE101"/>
    <mergeCell ref="AW99:AZ99"/>
    <mergeCell ref="K100:S100"/>
    <mergeCell ref="T100:U100"/>
    <mergeCell ref="V100:Y100"/>
    <mergeCell ref="Z100:AE100"/>
    <mergeCell ref="AF100:AJ100"/>
    <mergeCell ref="AK100:AP100"/>
    <mergeCell ref="AQ100:AV100"/>
    <mergeCell ref="AW100:AZ100"/>
    <mergeCell ref="Z99:AE99"/>
    <mergeCell ref="V102:Y102"/>
    <mergeCell ref="Z102:AE102"/>
    <mergeCell ref="AK103:AP103"/>
    <mergeCell ref="AQ103:AV103"/>
    <mergeCell ref="AW101:AZ101"/>
    <mergeCell ref="AF102:AJ102"/>
    <mergeCell ref="AK102:AP102"/>
    <mergeCell ref="AQ102:AV102"/>
    <mergeCell ref="AW102:AZ102"/>
    <mergeCell ref="AW103:AZ103"/>
    <mergeCell ref="AK101:AP101"/>
    <mergeCell ref="AQ101:AV101"/>
    <mergeCell ref="K104:S104"/>
    <mergeCell ref="T104:U104"/>
    <mergeCell ref="V104:Y104"/>
    <mergeCell ref="Z104:AE104"/>
    <mergeCell ref="AF104:AJ104"/>
    <mergeCell ref="AK104:AP104"/>
    <mergeCell ref="AQ104:AV104"/>
    <mergeCell ref="AW104:AZ104"/>
    <mergeCell ref="K105:S105"/>
    <mergeCell ref="T105:U105"/>
    <mergeCell ref="V105:Y105"/>
    <mergeCell ref="Z105:AE105"/>
    <mergeCell ref="AF105:AJ105"/>
    <mergeCell ref="AK105:AP105"/>
    <mergeCell ref="AQ105:AV105"/>
    <mergeCell ref="AW105:AZ105"/>
    <mergeCell ref="K106:S106"/>
    <mergeCell ref="T106:U106"/>
    <mergeCell ref="V106:Y106"/>
    <mergeCell ref="Z106:AE106"/>
    <mergeCell ref="AF106:AJ106"/>
    <mergeCell ref="AK106:AP106"/>
    <mergeCell ref="AQ106:AV106"/>
    <mergeCell ref="AW106:AZ106"/>
    <mergeCell ref="K107:S107"/>
    <mergeCell ref="T107:U107"/>
    <mergeCell ref="V107:Y107"/>
    <mergeCell ref="Z107:AE107"/>
    <mergeCell ref="AF107:AJ107"/>
    <mergeCell ref="AK107:AP107"/>
    <mergeCell ref="AQ107:AV107"/>
    <mergeCell ref="AW107:AZ107"/>
    <mergeCell ref="AF108:AJ108"/>
    <mergeCell ref="AK108:AP108"/>
    <mergeCell ref="AQ108:AV108"/>
    <mergeCell ref="B108:J110"/>
    <mergeCell ref="K108:S108"/>
    <mergeCell ref="T108:U108"/>
    <mergeCell ref="V108:Y108"/>
    <mergeCell ref="K110:S110"/>
    <mergeCell ref="T110:U110"/>
    <mergeCell ref="V110:Y110"/>
    <mergeCell ref="AW108:AZ108"/>
    <mergeCell ref="K109:S109"/>
    <mergeCell ref="T109:U109"/>
    <mergeCell ref="V109:Y109"/>
    <mergeCell ref="Z109:AE109"/>
    <mergeCell ref="AF109:AJ109"/>
    <mergeCell ref="AK109:AP109"/>
    <mergeCell ref="AQ109:AV109"/>
    <mergeCell ref="AW109:AZ109"/>
    <mergeCell ref="Z108:AE108"/>
    <mergeCell ref="Z110:AE110"/>
    <mergeCell ref="AF110:AJ110"/>
    <mergeCell ref="AK110:AP110"/>
    <mergeCell ref="AQ110:AV110"/>
    <mergeCell ref="AW110:AZ110"/>
    <mergeCell ref="B111:J113"/>
    <mergeCell ref="K111:S111"/>
    <mergeCell ref="T111:U111"/>
    <mergeCell ref="V111:Y111"/>
    <mergeCell ref="Z111:AE111"/>
    <mergeCell ref="AF111:AJ111"/>
    <mergeCell ref="AK111:AP111"/>
    <mergeCell ref="AQ111:AV111"/>
    <mergeCell ref="AW111:AZ111"/>
    <mergeCell ref="K112:S112"/>
    <mergeCell ref="T112:U112"/>
    <mergeCell ref="V112:Y112"/>
    <mergeCell ref="Z112:AE112"/>
    <mergeCell ref="AF112:AJ112"/>
    <mergeCell ref="AK112:AP112"/>
    <mergeCell ref="AQ112:AV112"/>
    <mergeCell ref="AW112:AZ112"/>
    <mergeCell ref="K113:S113"/>
    <mergeCell ref="T113:U113"/>
    <mergeCell ref="V113:Y113"/>
    <mergeCell ref="Z113:AE113"/>
    <mergeCell ref="AF113:AJ113"/>
    <mergeCell ref="AK113:AP113"/>
    <mergeCell ref="AQ113:AV113"/>
    <mergeCell ref="AW113:AZ113"/>
    <mergeCell ref="B114:S114"/>
    <mergeCell ref="T114:U114"/>
    <mergeCell ref="V114:Y114"/>
    <mergeCell ref="Z114:AE114"/>
    <mergeCell ref="AF114:AJ114"/>
    <mergeCell ref="AK114:AP114"/>
    <mergeCell ref="AQ114:AV114"/>
    <mergeCell ref="AW114:AZ114"/>
    <mergeCell ref="B115:S115"/>
    <mergeCell ref="T115:U115"/>
    <mergeCell ref="V115:Y115"/>
    <mergeCell ref="Z115:AE115"/>
    <mergeCell ref="AF115:AJ115"/>
    <mergeCell ref="AK115:AP115"/>
    <mergeCell ref="AQ115:AV115"/>
    <mergeCell ref="AW115:AZ115"/>
    <mergeCell ref="B117:J120"/>
    <mergeCell ref="K117:S120"/>
    <mergeCell ref="T117:U120"/>
    <mergeCell ref="V117:Y120"/>
    <mergeCell ref="Z117:AV117"/>
    <mergeCell ref="AW117:AZ120"/>
    <mergeCell ref="Z118:AE120"/>
    <mergeCell ref="AF118:AV118"/>
    <mergeCell ref="AF119:AJ120"/>
    <mergeCell ref="AK119:AP120"/>
    <mergeCell ref="AQ119:AV120"/>
    <mergeCell ref="B121:J121"/>
    <mergeCell ref="K121:S121"/>
    <mergeCell ref="T121:U121"/>
    <mergeCell ref="V121:Y121"/>
    <mergeCell ref="Z121:AE121"/>
    <mergeCell ref="AF121:AJ121"/>
    <mergeCell ref="AK121:AP121"/>
    <mergeCell ref="AQ121:AV121"/>
    <mergeCell ref="AW121:AZ121"/>
    <mergeCell ref="B122:J123"/>
    <mergeCell ref="K122:S122"/>
    <mergeCell ref="T122:U122"/>
    <mergeCell ref="V122:Y122"/>
    <mergeCell ref="Z122:AE122"/>
    <mergeCell ref="AF122:AJ122"/>
    <mergeCell ref="AK122:AP122"/>
    <mergeCell ref="AQ122:AV122"/>
    <mergeCell ref="AW122:AZ122"/>
    <mergeCell ref="K123:S123"/>
    <mergeCell ref="T123:U123"/>
    <mergeCell ref="V123:Y123"/>
    <mergeCell ref="Z123:AE123"/>
    <mergeCell ref="AF123:AJ123"/>
    <mergeCell ref="AK123:AP123"/>
    <mergeCell ref="AQ123:AV123"/>
    <mergeCell ref="AW123:AZ123"/>
    <mergeCell ref="B124:S124"/>
    <mergeCell ref="T124:U124"/>
    <mergeCell ref="V124:Y124"/>
    <mergeCell ref="Z124:AE124"/>
    <mergeCell ref="AF124:AJ124"/>
    <mergeCell ref="AK124:AP124"/>
    <mergeCell ref="AQ124:AV124"/>
    <mergeCell ref="AW124:AZ124"/>
    <mergeCell ref="B125:BF125"/>
    <mergeCell ref="B127:J130"/>
    <mergeCell ref="K127:S130"/>
    <mergeCell ref="T127:U130"/>
    <mergeCell ref="V127:Y130"/>
    <mergeCell ref="Z127:AV127"/>
    <mergeCell ref="AW127:AZ130"/>
    <mergeCell ref="Z128:AE130"/>
    <mergeCell ref="AF128:AV128"/>
    <mergeCell ref="AF129:AJ130"/>
    <mergeCell ref="AK129:AP130"/>
    <mergeCell ref="AQ129:AV130"/>
    <mergeCell ref="B131:J131"/>
    <mergeCell ref="K131:S131"/>
    <mergeCell ref="T131:U131"/>
    <mergeCell ref="V131:Y131"/>
    <mergeCell ref="Z131:AE131"/>
    <mergeCell ref="AF131:AJ131"/>
    <mergeCell ref="AK131:AP131"/>
    <mergeCell ref="AQ131:AV131"/>
    <mergeCell ref="AW131:AZ131"/>
    <mergeCell ref="B132:J135"/>
    <mergeCell ref="K132:S132"/>
    <mergeCell ref="T132:U132"/>
    <mergeCell ref="V132:Y132"/>
    <mergeCell ref="Z132:AE132"/>
    <mergeCell ref="AF132:AJ132"/>
    <mergeCell ref="AK132:AP132"/>
    <mergeCell ref="AQ132:AV132"/>
    <mergeCell ref="AW132:AZ132"/>
    <mergeCell ref="K133:S133"/>
    <mergeCell ref="T133:U133"/>
    <mergeCell ref="V133:Y133"/>
    <mergeCell ref="Z133:AE133"/>
    <mergeCell ref="AF133:AJ133"/>
    <mergeCell ref="AK133:AP133"/>
    <mergeCell ref="AQ133:AV133"/>
    <mergeCell ref="AW133:AZ133"/>
    <mergeCell ref="K134:S134"/>
    <mergeCell ref="T134:U134"/>
    <mergeCell ref="V134:Y134"/>
    <mergeCell ref="Z134:AE134"/>
    <mergeCell ref="AF134:AJ134"/>
    <mergeCell ref="AK134:AP134"/>
    <mergeCell ref="AQ134:AV134"/>
    <mergeCell ref="AW134:AZ134"/>
    <mergeCell ref="AK135:AP135"/>
    <mergeCell ref="AQ135:AV135"/>
    <mergeCell ref="AW135:AZ135"/>
    <mergeCell ref="K135:S135"/>
    <mergeCell ref="T135:U135"/>
    <mergeCell ref="V135:Y135"/>
    <mergeCell ref="Z135:AE135"/>
    <mergeCell ref="K140:S140"/>
    <mergeCell ref="T140:U140"/>
    <mergeCell ref="V140:Y140"/>
    <mergeCell ref="AF135:AJ135"/>
    <mergeCell ref="AF136:AJ136"/>
    <mergeCell ref="AF138:AJ138"/>
    <mergeCell ref="AF140:AJ140"/>
    <mergeCell ref="Z140:AE140"/>
    <mergeCell ref="K139:S139"/>
    <mergeCell ref="T139:U139"/>
    <mergeCell ref="AK136:AP136"/>
    <mergeCell ref="AQ136:AV136"/>
    <mergeCell ref="B136:J144"/>
    <mergeCell ref="K136:S136"/>
    <mergeCell ref="T136:U136"/>
    <mergeCell ref="V136:Y136"/>
    <mergeCell ref="K138:S138"/>
    <mergeCell ref="T138:U138"/>
    <mergeCell ref="V138:Y138"/>
    <mergeCell ref="Z138:AE138"/>
    <mergeCell ref="AW136:AZ136"/>
    <mergeCell ref="K137:S137"/>
    <mergeCell ref="T137:U137"/>
    <mergeCell ref="V137:Y137"/>
    <mergeCell ref="Z137:AE137"/>
    <mergeCell ref="AF137:AJ137"/>
    <mergeCell ref="AK137:AP137"/>
    <mergeCell ref="AQ137:AV137"/>
    <mergeCell ref="AW137:AZ137"/>
    <mergeCell ref="Z136:AE136"/>
    <mergeCell ref="V139:Y139"/>
    <mergeCell ref="Z139:AE139"/>
    <mergeCell ref="AK140:AP140"/>
    <mergeCell ref="AQ140:AV140"/>
    <mergeCell ref="AW138:AZ138"/>
    <mergeCell ref="AF139:AJ139"/>
    <mergeCell ref="AK139:AP139"/>
    <mergeCell ref="AQ139:AV139"/>
    <mergeCell ref="AW139:AZ139"/>
    <mergeCell ref="AW140:AZ140"/>
    <mergeCell ref="AK138:AP138"/>
    <mergeCell ref="AQ138:AV138"/>
    <mergeCell ref="K141:S141"/>
    <mergeCell ref="T141:U141"/>
    <mergeCell ref="V141:Y141"/>
    <mergeCell ref="Z141:AE141"/>
    <mergeCell ref="AF141:AJ141"/>
    <mergeCell ref="AK141:AP141"/>
    <mergeCell ref="AQ141:AV141"/>
    <mergeCell ref="AW141:AZ141"/>
    <mergeCell ref="K142:S142"/>
    <mergeCell ref="T142:U142"/>
    <mergeCell ref="V142:Y142"/>
    <mergeCell ref="Z142:AE142"/>
    <mergeCell ref="AF142:AJ142"/>
    <mergeCell ref="AK142:AP142"/>
    <mergeCell ref="AQ142:AV142"/>
    <mergeCell ref="AW142:AZ142"/>
    <mergeCell ref="K143:S143"/>
    <mergeCell ref="T143:U143"/>
    <mergeCell ref="V143:Y143"/>
    <mergeCell ref="Z143:AE143"/>
    <mergeCell ref="AF143:AJ143"/>
    <mergeCell ref="AK143:AP143"/>
    <mergeCell ref="AQ143:AV143"/>
    <mergeCell ref="AW143:AZ143"/>
    <mergeCell ref="K144:S144"/>
    <mergeCell ref="T144:U144"/>
    <mergeCell ref="V144:Y144"/>
    <mergeCell ref="Z144:AE144"/>
    <mergeCell ref="AF144:AJ144"/>
    <mergeCell ref="AK144:AP144"/>
    <mergeCell ref="AQ144:AV144"/>
    <mergeCell ref="AW144:AZ144"/>
    <mergeCell ref="AF145:AJ145"/>
    <mergeCell ref="AK145:AP145"/>
    <mergeCell ref="AQ145:AV145"/>
    <mergeCell ref="B145:J147"/>
    <mergeCell ref="K145:S145"/>
    <mergeCell ref="T145:U145"/>
    <mergeCell ref="V145:Y145"/>
    <mergeCell ref="K147:S147"/>
    <mergeCell ref="T147:U147"/>
    <mergeCell ref="V147:Y147"/>
    <mergeCell ref="AW145:AZ145"/>
    <mergeCell ref="K146:S146"/>
    <mergeCell ref="T146:U146"/>
    <mergeCell ref="V146:Y146"/>
    <mergeCell ref="Z146:AE146"/>
    <mergeCell ref="AF146:AJ146"/>
    <mergeCell ref="AK146:AP146"/>
    <mergeCell ref="AQ146:AV146"/>
    <mergeCell ref="AW146:AZ146"/>
    <mergeCell ref="Z145:AE145"/>
    <mergeCell ref="Z147:AE147"/>
    <mergeCell ref="AF147:AJ147"/>
    <mergeCell ref="AK147:AP147"/>
    <mergeCell ref="AQ147:AV147"/>
    <mergeCell ref="AW147:AZ147"/>
    <mergeCell ref="B148:J150"/>
    <mergeCell ref="K148:S148"/>
    <mergeCell ref="T148:U148"/>
    <mergeCell ref="V148:Y148"/>
    <mergeCell ref="Z148:AE148"/>
    <mergeCell ref="AF148:AJ148"/>
    <mergeCell ref="AK148:AP148"/>
    <mergeCell ref="AQ148:AV148"/>
    <mergeCell ref="AW148:AZ148"/>
    <mergeCell ref="K149:S149"/>
    <mergeCell ref="T149:U149"/>
    <mergeCell ref="V149:Y149"/>
    <mergeCell ref="Z149:AE149"/>
    <mergeCell ref="AF149:AJ149"/>
    <mergeCell ref="AK149:AP149"/>
    <mergeCell ref="AQ149:AV149"/>
    <mergeCell ref="AW149:AZ149"/>
    <mergeCell ref="K150:S150"/>
    <mergeCell ref="T150:U150"/>
    <mergeCell ref="V150:Y150"/>
    <mergeCell ref="Z150:AE150"/>
    <mergeCell ref="AF150:AJ150"/>
    <mergeCell ref="AK150:AP150"/>
    <mergeCell ref="AQ150:AV150"/>
    <mergeCell ref="AW150:AZ150"/>
    <mergeCell ref="B151:S151"/>
    <mergeCell ref="T151:U151"/>
    <mergeCell ref="V151:Y151"/>
    <mergeCell ref="Z151:AE151"/>
    <mergeCell ref="AF151:AJ151"/>
    <mergeCell ref="AK151:AP151"/>
    <mergeCell ref="AQ151:AV151"/>
    <mergeCell ref="AW151:AZ151"/>
    <mergeCell ref="B152:S152"/>
    <mergeCell ref="T152:U152"/>
    <mergeCell ref="V152:Y152"/>
    <mergeCell ref="Z152:AE152"/>
    <mergeCell ref="AF152:AJ152"/>
    <mergeCell ref="AK152:AP152"/>
    <mergeCell ref="AQ152:AV152"/>
    <mergeCell ref="AW152:AZ152"/>
    <mergeCell ref="B154:J157"/>
    <mergeCell ref="K154:S157"/>
    <mergeCell ref="T154:U157"/>
    <mergeCell ref="V154:Y157"/>
    <mergeCell ref="Z154:AV154"/>
    <mergeCell ref="AW154:AZ157"/>
    <mergeCell ref="Z155:AE157"/>
    <mergeCell ref="AF155:AV155"/>
    <mergeCell ref="AF156:AJ157"/>
    <mergeCell ref="AK156:AP157"/>
    <mergeCell ref="AQ156:AV157"/>
    <mergeCell ref="B158:J158"/>
    <mergeCell ref="K158:S158"/>
    <mergeCell ref="T158:U158"/>
    <mergeCell ref="V158:Y158"/>
    <mergeCell ref="Z158:AE158"/>
    <mergeCell ref="AF158:AJ158"/>
    <mergeCell ref="AK158:AP158"/>
    <mergeCell ref="AQ158:AV158"/>
    <mergeCell ref="AW158:AZ158"/>
    <mergeCell ref="B159:J160"/>
    <mergeCell ref="K159:S159"/>
    <mergeCell ref="T159:U159"/>
    <mergeCell ref="V159:Y159"/>
    <mergeCell ref="Z159:AE159"/>
    <mergeCell ref="AF159:AJ159"/>
    <mergeCell ref="AK159:AP159"/>
    <mergeCell ref="AQ159:AV159"/>
    <mergeCell ref="AW159:AZ159"/>
    <mergeCell ref="K160:S160"/>
    <mergeCell ref="T160:U160"/>
    <mergeCell ref="V160:Y160"/>
    <mergeCell ref="Z160:AE160"/>
    <mergeCell ref="AF160:AJ160"/>
    <mergeCell ref="AK160:AP160"/>
    <mergeCell ref="AQ160:AV160"/>
    <mergeCell ref="AW160:AZ160"/>
    <mergeCell ref="B161:S161"/>
    <mergeCell ref="T161:U161"/>
    <mergeCell ref="V161:Y161"/>
    <mergeCell ref="Z161:AE161"/>
    <mergeCell ref="AF161:AJ161"/>
    <mergeCell ref="AK161:AP161"/>
    <mergeCell ref="AQ161:AV161"/>
    <mergeCell ref="AW161:AZ161"/>
    <mergeCell ref="B162:AZ162"/>
    <mergeCell ref="B164:K165"/>
    <mergeCell ref="L164:M165"/>
    <mergeCell ref="N164:Z164"/>
    <mergeCell ref="AA164:AM164"/>
    <mergeCell ref="AN164:AZ164"/>
    <mergeCell ref="N165:R165"/>
    <mergeCell ref="S165:V165"/>
    <mergeCell ref="W165:Z165"/>
    <mergeCell ref="AA165:AE165"/>
    <mergeCell ref="AF165:AI165"/>
    <mergeCell ref="AJ165:AM165"/>
    <mergeCell ref="AN165:AR165"/>
    <mergeCell ref="AS165:AV165"/>
    <mergeCell ref="AW165:AZ165"/>
    <mergeCell ref="B166:K166"/>
    <mergeCell ref="L166:M166"/>
    <mergeCell ref="N166:R166"/>
    <mergeCell ref="S166:V166"/>
    <mergeCell ref="W166:Z166"/>
    <mergeCell ref="AA166:AE166"/>
    <mergeCell ref="AF166:AI166"/>
    <mergeCell ref="AJ166:AM166"/>
    <mergeCell ref="AN166:AR166"/>
    <mergeCell ref="AS166:AV166"/>
    <mergeCell ref="AW166:AZ166"/>
    <mergeCell ref="B167:K167"/>
    <mergeCell ref="L167:M167"/>
    <mergeCell ref="N167:R167"/>
    <mergeCell ref="S167:V167"/>
    <mergeCell ref="W167:Z167"/>
    <mergeCell ref="AA167:AE167"/>
    <mergeCell ref="AF167:AI167"/>
    <mergeCell ref="AJ167:AM167"/>
    <mergeCell ref="AN167:AR167"/>
    <mergeCell ref="AS167:AV167"/>
    <mergeCell ref="AW167:AZ167"/>
    <mergeCell ref="B168:K168"/>
    <mergeCell ref="L168:M168"/>
    <mergeCell ref="N168:R168"/>
    <mergeCell ref="S168:V168"/>
    <mergeCell ref="W168:Z168"/>
    <mergeCell ref="AA168:AE168"/>
    <mergeCell ref="AF168:AI168"/>
    <mergeCell ref="AJ168:AM168"/>
    <mergeCell ref="AN168:AR168"/>
    <mergeCell ref="AS168:AV168"/>
    <mergeCell ref="AW168:AZ168"/>
    <mergeCell ref="B169:K169"/>
    <mergeCell ref="L169:M169"/>
    <mergeCell ref="N169:R169"/>
    <mergeCell ref="S169:V169"/>
    <mergeCell ref="W169:Z169"/>
    <mergeCell ref="AA169:AE169"/>
    <mergeCell ref="AF169:AI169"/>
    <mergeCell ref="AJ169:AM169"/>
    <mergeCell ref="AN169:AR169"/>
    <mergeCell ref="AS169:AV169"/>
    <mergeCell ref="AW169:AZ169"/>
    <mergeCell ref="B170:K170"/>
    <mergeCell ref="L170:M170"/>
    <mergeCell ref="N170:R170"/>
    <mergeCell ref="S170:V170"/>
    <mergeCell ref="W170:Z170"/>
    <mergeCell ref="AA170:AE170"/>
    <mergeCell ref="AF170:AI170"/>
    <mergeCell ref="AJ170:AM170"/>
    <mergeCell ref="AN170:AR170"/>
    <mergeCell ref="AS170:AV170"/>
    <mergeCell ref="AW170:AZ170"/>
    <mergeCell ref="B173:AZ173"/>
    <mergeCell ref="B175:K176"/>
    <mergeCell ref="L175:M176"/>
    <mergeCell ref="N175:Z175"/>
    <mergeCell ref="AA175:AM175"/>
    <mergeCell ref="AN175:AZ175"/>
    <mergeCell ref="N176:R176"/>
    <mergeCell ref="S176:V176"/>
    <mergeCell ref="W176:Z176"/>
    <mergeCell ref="AA176:AE176"/>
    <mergeCell ref="AF176:AI176"/>
    <mergeCell ref="AJ176:AM176"/>
    <mergeCell ref="AN176:AR176"/>
    <mergeCell ref="AS176:AV176"/>
    <mergeCell ref="AW176:AZ176"/>
    <mergeCell ref="B177:K177"/>
    <mergeCell ref="L177:M177"/>
    <mergeCell ref="N177:R177"/>
    <mergeCell ref="S177:V177"/>
    <mergeCell ref="W177:Z177"/>
    <mergeCell ref="AA177:AE177"/>
    <mergeCell ref="AF177:AI177"/>
    <mergeCell ref="AJ177:AM177"/>
    <mergeCell ref="AN177:AR177"/>
    <mergeCell ref="AS177:AV177"/>
    <mergeCell ref="AW177:AZ177"/>
    <mergeCell ref="B178:K178"/>
    <mergeCell ref="L178:M178"/>
    <mergeCell ref="N178:R178"/>
    <mergeCell ref="S178:V178"/>
    <mergeCell ref="W178:Z178"/>
    <mergeCell ref="AA178:AE178"/>
    <mergeCell ref="AF178:AI178"/>
    <mergeCell ref="AJ178:AM178"/>
    <mergeCell ref="AN178:AR178"/>
    <mergeCell ref="AS178:AV178"/>
    <mergeCell ref="AW178:AZ178"/>
    <mergeCell ref="B179:K179"/>
    <mergeCell ref="L179:M179"/>
    <mergeCell ref="N179:R179"/>
    <mergeCell ref="S179:V179"/>
    <mergeCell ref="W179:Z179"/>
    <mergeCell ref="AA179:AE179"/>
    <mergeCell ref="AF179:AI179"/>
    <mergeCell ref="AJ179:AM179"/>
    <mergeCell ref="AN179:AR179"/>
    <mergeCell ref="AS179:AV179"/>
    <mergeCell ref="AW179:AZ179"/>
    <mergeCell ref="B180:K180"/>
    <mergeCell ref="L180:M180"/>
    <mergeCell ref="N180:R180"/>
    <mergeCell ref="S180:V180"/>
    <mergeCell ref="W180:Z180"/>
    <mergeCell ref="AA180:AE180"/>
    <mergeCell ref="AF180:AI180"/>
    <mergeCell ref="AJ180:AM180"/>
    <mergeCell ref="AN180:AR180"/>
    <mergeCell ref="AS180:AV180"/>
    <mergeCell ref="AW180:AZ180"/>
    <mergeCell ref="B181:K181"/>
    <mergeCell ref="L181:M181"/>
    <mergeCell ref="N181:R181"/>
    <mergeCell ref="S181:V181"/>
    <mergeCell ref="W181:Z181"/>
    <mergeCell ref="AA181:AE181"/>
    <mergeCell ref="AF181:AI181"/>
    <mergeCell ref="AJ181:AM181"/>
    <mergeCell ref="AN181:AR181"/>
    <mergeCell ref="AS181:AV181"/>
    <mergeCell ref="AW181:AZ181"/>
    <mergeCell ref="C182:H182"/>
    <mergeCell ref="J182:Y182"/>
    <mergeCell ref="AB182:AH182"/>
    <mergeCell ref="AK182:AZ182"/>
    <mergeCell ref="C183:H183"/>
    <mergeCell ref="J183:Y183"/>
    <mergeCell ref="AB183:AH183"/>
    <mergeCell ref="AK183:AZ183"/>
    <mergeCell ref="AB186:AN186"/>
    <mergeCell ref="AQ186:AZ186"/>
    <mergeCell ref="C185:H185"/>
    <mergeCell ref="J185:Y185"/>
    <mergeCell ref="AB185:AN185"/>
    <mergeCell ref="AQ185:AZ185"/>
    <mergeCell ref="D187:E187"/>
    <mergeCell ref="H187:M187"/>
    <mergeCell ref="Q187:R187"/>
    <mergeCell ref="C186:H186"/>
    <mergeCell ref="J186:Y186"/>
  </mergeCells>
  <printOptions/>
  <pageMargins left="0.5902777777777778" right="0.39375" top="0.39375" bottom="0.39375" header="0.5118055555555555" footer="0.5118055555555555"/>
  <pageSetup horizontalDpi="300" verticalDpi="300" orientation="landscape" paperSize="9" scale="75" r:id="rId1"/>
  <rowBreaks count="4" manualBreakCount="4">
    <brk id="33" max="255" man="1"/>
    <brk id="101" max="255" man="1"/>
    <brk id="124" max="255" man="1"/>
    <brk id="1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BV274"/>
  <sheetViews>
    <sheetView tabSelected="1" zoomScale="75" zoomScaleNormal="75" zoomScaleSheetLayoutView="75" workbookViewId="0" topLeftCell="A1">
      <selection activeCell="J267" sqref="J267:Y267"/>
    </sheetView>
  </sheetViews>
  <sheetFormatPr defaultColWidth="9.140625" defaultRowHeight="15"/>
  <cols>
    <col min="1" max="1" width="1.421875" style="62" customWidth="1"/>
    <col min="2" max="4" width="3.8515625" style="62" customWidth="1"/>
    <col min="5" max="5" width="6.00390625" style="62" customWidth="1"/>
    <col min="6" max="6" width="5.7109375" style="62" customWidth="1"/>
    <col min="7" max="7" width="5.00390625" style="62" customWidth="1"/>
    <col min="8" max="8" width="5.421875" style="62" customWidth="1"/>
    <col min="9" max="9" width="6.140625" style="62" customWidth="1"/>
    <col min="10" max="10" width="6.57421875" style="62" customWidth="1"/>
    <col min="11" max="11" width="2.28125" style="62" customWidth="1"/>
    <col min="12" max="12" width="5.00390625" style="62" customWidth="1"/>
    <col min="13" max="13" width="3.8515625" style="62" customWidth="1"/>
    <col min="14" max="14" width="4.421875" style="62" customWidth="1"/>
    <col min="15" max="28" width="3.8515625" style="62" customWidth="1"/>
    <col min="29" max="29" width="5.421875" style="62" customWidth="1"/>
    <col min="30" max="30" width="7.28125" style="62" customWidth="1"/>
    <col min="31" max="31" width="5.00390625" style="62" customWidth="1"/>
    <col min="32" max="32" width="5.57421875" style="62" customWidth="1"/>
    <col min="33" max="33" width="3.8515625" style="62" customWidth="1"/>
    <col min="34" max="34" width="7.140625" style="62" customWidth="1"/>
    <col min="35" max="43" width="3.8515625" style="62" customWidth="1"/>
    <col min="44" max="52" width="4.28125" style="62" customWidth="1"/>
    <col min="53" max="54" width="0.85546875" style="62" customWidth="1"/>
    <col min="55" max="16384" width="0.85546875" style="130" customWidth="1"/>
  </cols>
  <sheetData>
    <row r="1" spans="1:52" ht="49.5" customHeight="1">
      <c r="A1" s="370" t="s">
        <v>13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</row>
    <row r="2" spans="1:54" s="131" customFormat="1" ht="0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</row>
    <row r="3" spans="1:52" ht="15" customHeight="1">
      <c r="A3" s="371" t="s">
        <v>307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2" t="str">
        <f>'ФОТ (119)'!L2:AZ2</f>
        <v>Муниципальное общеобразовательное учреждение "Серебрянская средняя общеобразовательная школа"</v>
      </c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</row>
    <row r="4" spans="1:52" ht="15" customHeight="1">
      <c r="A4" s="101" t="s">
        <v>309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373" t="str">
        <f>'ФОТ (119)'!L3:AZ3</f>
        <v>01</v>
      </c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</row>
    <row r="5" spans="1:52" ht="1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368" t="s">
        <v>311</v>
      </c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</row>
    <row r="6" spans="1:54" s="131" customFormat="1" ht="15" customHeight="1">
      <c r="A6" s="101" t="s">
        <v>312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 t="s">
        <v>313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98"/>
      <c r="BB6" s="98"/>
    </row>
    <row r="7" ht="15" customHeight="1"/>
    <row r="8" spans="1:54" s="135" customFormat="1" ht="15">
      <c r="A8" s="47"/>
      <c r="B8" s="369" t="s">
        <v>14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134"/>
      <c r="AU8" s="134"/>
      <c r="AV8" s="134"/>
      <c r="AW8" s="134"/>
      <c r="AX8" s="134"/>
      <c r="AY8" s="134"/>
      <c r="AZ8" s="134"/>
      <c r="BA8" s="47"/>
      <c r="BB8" s="47"/>
    </row>
    <row r="9" spans="1:54" s="135" customFormat="1" ht="7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1:54" s="135" customFormat="1" ht="21.75" customHeight="1">
      <c r="A10" s="47"/>
      <c r="B10" s="303" t="s">
        <v>315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 t="s">
        <v>316</v>
      </c>
      <c r="AA10" s="303"/>
      <c r="AB10" s="303"/>
      <c r="AC10" s="303" t="s">
        <v>317</v>
      </c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47"/>
      <c r="BB10" s="47"/>
    </row>
    <row r="11" spans="1:54" s="135" customFormat="1" ht="18.75" customHeight="1">
      <c r="A11" s="47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 t="s">
        <v>318</v>
      </c>
      <c r="AD11" s="303"/>
      <c r="AE11" s="303"/>
      <c r="AF11" s="303"/>
      <c r="AG11" s="303"/>
      <c r="AH11" s="303"/>
      <c r="AI11" s="303" t="s">
        <v>319</v>
      </c>
      <c r="AJ11" s="303"/>
      <c r="AK11" s="303"/>
      <c r="AL11" s="303"/>
      <c r="AM11" s="303"/>
      <c r="AN11" s="303"/>
      <c r="AO11" s="303" t="s">
        <v>320</v>
      </c>
      <c r="AP11" s="303"/>
      <c r="AQ11" s="303"/>
      <c r="AR11" s="303"/>
      <c r="AS11" s="303"/>
      <c r="AT11" s="303"/>
      <c r="AU11" s="303" t="s">
        <v>15</v>
      </c>
      <c r="AV11" s="303"/>
      <c r="AW11" s="303"/>
      <c r="AX11" s="303"/>
      <c r="AY11" s="303"/>
      <c r="AZ11" s="303"/>
      <c r="BA11" s="47"/>
      <c r="BB11" s="47"/>
    </row>
    <row r="12" spans="1:54" s="135" customFormat="1" ht="42" customHeight="1">
      <c r="A12" s="47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47"/>
      <c r="BB12" s="47"/>
    </row>
    <row r="13" spans="1:54" s="68" customFormat="1" ht="15" customHeight="1">
      <c r="A13" s="66"/>
      <c r="B13" s="312">
        <v>1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 t="s">
        <v>321</v>
      </c>
      <c r="AA13" s="312"/>
      <c r="AB13" s="312"/>
      <c r="AC13" s="312" t="s">
        <v>322</v>
      </c>
      <c r="AD13" s="312"/>
      <c r="AE13" s="312"/>
      <c r="AF13" s="312"/>
      <c r="AG13" s="312"/>
      <c r="AH13" s="312"/>
      <c r="AI13" s="312" t="s">
        <v>323</v>
      </c>
      <c r="AJ13" s="312"/>
      <c r="AK13" s="312"/>
      <c r="AL13" s="312"/>
      <c r="AM13" s="312"/>
      <c r="AN13" s="312"/>
      <c r="AO13" s="312" t="s">
        <v>324</v>
      </c>
      <c r="AP13" s="312"/>
      <c r="AQ13" s="312"/>
      <c r="AR13" s="312"/>
      <c r="AS13" s="312"/>
      <c r="AT13" s="312"/>
      <c r="AU13" s="312" t="s">
        <v>339</v>
      </c>
      <c r="AV13" s="312"/>
      <c r="AW13" s="312"/>
      <c r="AX13" s="312"/>
      <c r="AY13" s="312"/>
      <c r="AZ13" s="312"/>
      <c r="BA13" s="67"/>
      <c r="BB13" s="66"/>
    </row>
    <row r="14" spans="1:54" s="68" customFormat="1" ht="18.75" customHeight="1">
      <c r="A14" s="66"/>
      <c r="B14" s="441" t="s">
        <v>16</v>
      </c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343" t="s">
        <v>326</v>
      </c>
      <c r="AA14" s="343"/>
      <c r="AB14" s="34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67"/>
      <c r="BB14" s="66"/>
    </row>
    <row r="15" spans="1:54" s="68" customFormat="1" ht="30.75" customHeight="1">
      <c r="A15" s="66"/>
      <c r="B15" s="441" t="s">
        <v>17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343" t="s">
        <v>328</v>
      </c>
      <c r="AA15" s="343"/>
      <c r="AB15" s="34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67"/>
      <c r="BB15" s="66"/>
    </row>
    <row r="16" spans="1:54" s="68" customFormat="1" ht="18" customHeight="1">
      <c r="A16" s="66"/>
      <c r="B16" s="542" t="s">
        <v>18</v>
      </c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343" t="s">
        <v>330</v>
      </c>
      <c r="AA16" s="343"/>
      <c r="AB16" s="343"/>
      <c r="AC16" s="321">
        <f>AJ93</f>
        <v>7122730.48</v>
      </c>
      <c r="AD16" s="321"/>
      <c r="AE16" s="321"/>
      <c r="AF16" s="321"/>
      <c r="AG16" s="321"/>
      <c r="AH16" s="321"/>
      <c r="AI16" s="321">
        <f>AN93</f>
        <v>9673108.64</v>
      </c>
      <c r="AJ16" s="321"/>
      <c r="AK16" s="321"/>
      <c r="AL16" s="321"/>
      <c r="AM16" s="321"/>
      <c r="AN16" s="321"/>
      <c r="AO16" s="321">
        <f>AR93</f>
        <v>8489559</v>
      </c>
      <c r="AP16" s="321"/>
      <c r="AQ16" s="321"/>
      <c r="AR16" s="321"/>
      <c r="AS16" s="321"/>
      <c r="AT16" s="321"/>
      <c r="AU16" s="303"/>
      <c r="AV16" s="303"/>
      <c r="AW16" s="303"/>
      <c r="AX16" s="303"/>
      <c r="AY16" s="303"/>
      <c r="AZ16" s="303"/>
      <c r="BA16" s="66"/>
      <c r="BB16" s="66"/>
    </row>
    <row r="17" spans="1:54" s="68" customFormat="1" ht="15.75" customHeight="1">
      <c r="A17" s="66"/>
      <c r="B17" s="441" t="s">
        <v>19</v>
      </c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343" t="s">
        <v>332</v>
      </c>
      <c r="AA17" s="343"/>
      <c r="AB17" s="34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66"/>
      <c r="BB17" s="66"/>
    </row>
    <row r="18" spans="1:54" s="68" customFormat="1" ht="30" customHeight="1">
      <c r="A18" s="66"/>
      <c r="B18" s="441" t="s">
        <v>20</v>
      </c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343" t="s">
        <v>334</v>
      </c>
      <c r="AA18" s="343"/>
      <c r="AB18" s="34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66"/>
      <c r="BB18" s="66"/>
    </row>
    <row r="19" spans="1:54" s="69" customFormat="1" ht="18" customHeight="1">
      <c r="A19" s="47"/>
      <c r="B19" s="410" t="s">
        <v>21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343" t="s">
        <v>336</v>
      </c>
      <c r="AA19" s="343"/>
      <c r="AB19" s="34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47"/>
      <c r="BB19" s="47"/>
    </row>
    <row r="20" spans="1:54" s="63" customFormat="1" ht="18" customHeight="1">
      <c r="A20" s="47"/>
      <c r="B20" s="311" t="s">
        <v>350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43" t="s">
        <v>351</v>
      </c>
      <c r="AA20" s="343"/>
      <c r="AB20" s="343"/>
      <c r="AC20" s="321">
        <f>AC16</f>
        <v>7122730.48</v>
      </c>
      <c r="AD20" s="321"/>
      <c r="AE20" s="321"/>
      <c r="AF20" s="321"/>
      <c r="AG20" s="321"/>
      <c r="AH20" s="321"/>
      <c r="AI20" s="321">
        <f>AI16</f>
        <v>9673108.64</v>
      </c>
      <c r="AJ20" s="321"/>
      <c r="AK20" s="321"/>
      <c r="AL20" s="321"/>
      <c r="AM20" s="321"/>
      <c r="AN20" s="321"/>
      <c r="AO20" s="321">
        <f>AO16</f>
        <v>8489559</v>
      </c>
      <c r="AP20" s="321"/>
      <c r="AQ20" s="321"/>
      <c r="AR20" s="321"/>
      <c r="AS20" s="321"/>
      <c r="AT20" s="321"/>
      <c r="AU20" s="290"/>
      <c r="AV20" s="290"/>
      <c r="AW20" s="290"/>
      <c r="AX20" s="290"/>
      <c r="AY20" s="290"/>
      <c r="AZ20" s="290"/>
      <c r="BA20" s="47"/>
      <c r="BB20" s="47"/>
    </row>
    <row r="21" spans="1:54" s="188" customFormat="1" ht="5.25" customHeight="1">
      <c r="A21" s="66"/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66"/>
      <c r="BB21" s="66"/>
    </row>
    <row r="22" spans="1:54" s="135" customFormat="1" ht="15" customHeight="1" hidden="1">
      <c r="A22" s="47"/>
      <c r="B22" s="18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47"/>
      <c r="BB22" s="47"/>
    </row>
    <row r="23" spans="1:62" s="135" customFormat="1" ht="18" customHeight="1">
      <c r="A23" s="47"/>
      <c r="B23" s="307" t="s">
        <v>22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</row>
    <row r="24" spans="1:54" s="135" customFormat="1" ht="7.5" customHeight="1" hidden="1">
      <c r="A24" s="47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08"/>
      <c r="V24" s="108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47"/>
      <c r="BB24" s="47"/>
    </row>
    <row r="25" spans="1:54" s="135" customFormat="1" ht="24.75" customHeight="1">
      <c r="A25" s="71"/>
      <c r="B25" s="303" t="s">
        <v>23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 t="s">
        <v>24</v>
      </c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 t="s">
        <v>25</v>
      </c>
      <c r="AC25" s="303"/>
      <c r="AD25" s="303" t="s">
        <v>26</v>
      </c>
      <c r="AE25" s="303"/>
      <c r="AF25" s="303"/>
      <c r="AG25" s="303" t="s">
        <v>316</v>
      </c>
      <c r="AH25" s="303"/>
      <c r="AI25" s="303"/>
      <c r="AJ25" s="303" t="s">
        <v>350</v>
      </c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71"/>
      <c r="BB25" s="47"/>
    </row>
    <row r="26" spans="1:54" s="135" customFormat="1" ht="99.75" customHeight="1">
      <c r="A26" s="71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541" t="s">
        <v>27</v>
      </c>
      <c r="M26" s="541"/>
      <c r="N26" s="541"/>
      <c r="O26" s="541"/>
      <c r="P26" s="303" t="s">
        <v>28</v>
      </c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 t="s">
        <v>416</v>
      </c>
      <c r="AK26" s="303"/>
      <c r="AL26" s="303"/>
      <c r="AM26" s="303"/>
      <c r="AN26" s="539" t="s">
        <v>417</v>
      </c>
      <c r="AO26" s="539"/>
      <c r="AP26" s="539"/>
      <c r="AQ26" s="539"/>
      <c r="AR26" s="303" t="s">
        <v>29</v>
      </c>
      <c r="AS26" s="303"/>
      <c r="AT26" s="303"/>
      <c r="AU26" s="303"/>
      <c r="AV26" s="303" t="s">
        <v>30</v>
      </c>
      <c r="AW26" s="303"/>
      <c r="AX26" s="303"/>
      <c r="AY26" s="303"/>
      <c r="AZ26" s="303"/>
      <c r="BA26" s="71"/>
      <c r="BB26" s="47"/>
    </row>
    <row r="27" spans="1:54" s="135" customFormat="1" ht="6.75" customHeight="1">
      <c r="A27" s="71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541"/>
      <c r="M27" s="541"/>
      <c r="N27" s="541"/>
      <c r="O27" s="541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539"/>
      <c r="AO27" s="539"/>
      <c r="AP27" s="539"/>
      <c r="AQ27" s="539"/>
      <c r="AR27" s="303"/>
      <c r="AS27" s="303"/>
      <c r="AT27" s="303"/>
      <c r="AU27" s="303"/>
      <c r="AV27" s="303"/>
      <c r="AW27" s="303"/>
      <c r="AX27" s="303"/>
      <c r="AY27" s="303"/>
      <c r="AZ27" s="303"/>
      <c r="BA27" s="71"/>
      <c r="BB27" s="47"/>
    </row>
    <row r="28" spans="1:54" s="135" customFormat="1" ht="15" customHeight="1">
      <c r="A28" s="71"/>
      <c r="B28" s="312" t="s">
        <v>31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 t="s">
        <v>321</v>
      </c>
      <c r="M28" s="312"/>
      <c r="N28" s="312"/>
      <c r="O28" s="312"/>
      <c r="P28" s="312" t="s">
        <v>322</v>
      </c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 t="s">
        <v>323</v>
      </c>
      <c r="AC28" s="312"/>
      <c r="AD28" s="312" t="s">
        <v>324</v>
      </c>
      <c r="AE28" s="312"/>
      <c r="AF28" s="312"/>
      <c r="AG28" s="312" t="s">
        <v>339</v>
      </c>
      <c r="AH28" s="312"/>
      <c r="AI28" s="312"/>
      <c r="AJ28" s="312" t="s">
        <v>32</v>
      </c>
      <c r="AK28" s="312"/>
      <c r="AL28" s="312"/>
      <c r="AM28" s="312"/>
      <c r="AN28" s="312" t="s">
        <v>33</v>
      </c>
      <c r="AO28" s="312"/>
      <c r="AP28" s="312"/>
      <c r="AQ28" s="312"/>
      <c r="AR28" s="312" t="s">
        <v>34</v>
      </c>
      <c r="AS28" s="312"/>
      <c r="AT28" s="312"/>
      <c r="AU28" s="312"/>
      <c r="AV28" s="312" t="s">
        <v>35</v>
      </c>
      <c r="AW28" s="312"/>
      <c r="AX28" s="312"/>
      <c r="AY28" s="312"/>
      <c r="AZ28" s="312"/>
      <c r="BA28" s="71"/>
      <c r="BB28" s="47"/>
    </row>
    <row r="29" spans="1:54" s="135" customFormat="1" ht="34.5" customHeight="1">
      <c r="A29" s="71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287"/>
      <c r="M29" s="287"/>
      <c r="N29" s="287"/>
      <c r="O29" s="287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312" t="s">
        <v>36</v>
      </c>
      <c r="AC29" s="312"/>
      <c r="AD29" s="312" t="s">
        <v>37</v>
      </c>
      <c r="AE29" s="312"/>
      <c r="AF29" s="312"/>
      <c r="AG29" s="312"/>
      <c r="AH29" s="312"/>
      <c r="AI29" s="312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303"/>
      <c r="AW29" s="303"/>
      <c r="AX29" s="303"/>
      <c r="AY29" s="303"/>
      <c r="AZ29" s="303"/>
      <c r="BA29" s="47"/>
      <c r="BB29" s="47"/>
    </row>
    <row r="30" spans="1:54" s="135" customFormat="1" ht="23.25" customHeight="1">
      <c r="A30" s="71"/>
      <c r="B30" s="319" t="s">
        <v>38</v>
      </c>
      <c r="C30" s="319"/>
      <c r="D30" s="319"/>
      <c r="E30" s="319"/>
      <c r="F30" s="319"/>
      <c r="G30" s="319"/>
      <c r="H30" s="319"/>
      <c r="I30" s="319"/>
      <c r="J30" s="319"/>
      <c r="K30" s="319"/>
      <c r="L30" s="287" t="s">
        <v>39</v>
      </c>
      <c r="M30" s="287"/>
      <c r="N30" s="287"/>
      <c r="O30" s="287"/>
      <c r="P30" s="319" t="s">
        <v>40</v>
      </c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2"/>
      <c r="AC30" s="312"/>
      <c r="AD30" s="312"/>
      <c r="AE30" s="312"/>
      <c r="AF30" s="312"/>
      <c r="AG30" s="312" t="s">
        <v>705</v>
      </c>
      <c r="AH30" s="312"/>
      <c r="AI30" s="312"/>
      <c r="AJ30" s="290">
        <v>40620</v>
      </c>
      <c r="AK30" s="290"/>
      <c r="AL30" s="290"/>
      <c r="AM30" s="290"/>
      <c r="AN30" s="290">
        <v>40020</v>
      </c>
      <c r="AO30" s="290"/>
      <c r="AP30" s="290"/>
      <c r="AQ30" s="290"/>
      <c r="AR30" s="290">
        <v>40020</v>
      </c>
      <c r="AS30" s="290"/>
      <c r="AT30" s="290"/>
      <c r="AU30" s="290"/>
      <c r="AV30" s="303"/>
      <c r="AW30" s="303"/>
      <c r="AX30" s="303"/>
      <c r="AY30" s="303"/>
      <c r="AZ30" s="303"/>
      <c r="BA30" s="47"/>
      <c r="BB30" s="47"/>
    </row>
    <row r="31" spans="1:54" s="63" customFormat="1" ht="26.25" customHeight="1">
      <c r="A31" s="109"/>
      <c r="B31" s="524" t="s">
        <v>41</v>
      </c>
      <c r="C31" s="524"/>
      <c r="D31" s="524"/>
      <c r="E31" s="524"/>
      <c r="F31" s="524"/>
      <c r="G31" s="524"/>
      <c r="H31" s="524"/>
      <c r="I31" s="524"/>
      <c r="J31" s="524"/>
      <c r="K31" s="524"/>
      <c r="L31" s="451" t="s">
        <v>39</v>
      </c>
      <c r="M31" s="451"/>
      <c r="N31" s="451"/>
      <c r="O31" s="451"/>
      <c r="P31" s="524" t="s">
        <v>40</v>
      </c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312"/>
      <c r="AC31" s="312"/>
      <c r="AD31" s="312"/>
      <c r="AE31" s="312"/>
      <c r="AF31" s="312"/>
      <c r="AG31" s="523" t="s">
        <v>42</v>
      </c>
      <c r="AH31" s="523"/>
      <c r="AI31" s="523"/>
      <c r="AJ31" s="481">
        <v>23439</v>
      </c>
      <c r="AK31" s="481"/>
      <c r="AL31" s="481"/>
      <c r="AM31" s="481"/>
      <c r="AN31" s="481">
        <v>23439</v>
      </c>
      <c r="AO31" s="481"/>
      <c r="AP31" s="481"/>
      <c r="AQ31" s="481"/>
      <c r="AR31" s="481">
        <v>23439</v>
      </c>
      <c r="AS31" s="481"/>
      <c r="AT31" s="481"/>
      <c r="AU31" s="481"/>
      <c r="AV31" s="483"/>
      <c r="AW31" s="483"/>
      <c r="AX31" s="483"/>
      <c r="AY31" s="483"/>
      <c r="AZ31" s="483"/>
      <c r="BA31" s="56"/>
      <c r="BB31" s="56"/>
    </row>
    <row r="32" spans="1:54" s="63" customFormat="1" ht="18" customHeight="1">
      <c r="A32" s="109"/>
      <c r="B32" s="521" t="s">
        <v>43</v>
      </c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2" t="s">
        <v>44</v>
      </c>
      <c r="AH32" s="522"/>
      <c r="AI32" s="522"/>
      <c r="AJ32" s="479">
        <f>SUM(AJ29:AM31)</f>
        <v>64059</v>
      </c>
      <c r="AK32" s="479"/>
      <c r="AL32" s="479"/>
      <c r="AM32" s="479"/>
      <c r="AN32" s="479">
        <f>SUM(AN29:AQ31)</f>
        <v>63459</v>
      </c>
      <c r="AO32" s="479"/>
      <c r="AP32" s="479"/>
      <c r="AQ32" s="479"/>
      <c r="AR32" s="479">
        <f>SUM(AR29:AU31)</f>
        <v>63459</v>
      </c>
      <c r="AS32" s="479"/>
      <c r="AT32" s="479"/>
      <c r="AU32" s="479"/>
      <c r="AV32" s="483"/>
      <c r="AW32" s="483"/>
      <c r="AX32" s="483"/>
      <c r="AY32" s="483"/>
      <c r="AZ32" s="483"/>
      <c r="BA32" s="56"/>
      <c r="BB32" s="56"/>
    </row>
    <row r="33" spans="1:54" s="63" customFormat="1" ht="31.5" customHeight="1">
      <c r="A33" s="109"/>
      <c r="B33" s="524" t="s">
        <v>45</v>
      </c>
      <c r="C33" s="524"/>
      <c r="D33" s="524"/>
      <c r="E33" s="524"/>
      <c r="F33" s="524"/>
      <c r="G33" s="524"/>
      <c r="H33" s="524"/>
      <c r="I33" s="524"/>
      <c r="J33" s="524"/>
      <c r="K33" s="524"/>
      <c r="L33" s="451" t="s">
        <v>46</v>
      </c>
      <c r="M33" s="451"/>
      <c r="N33" s="451"/>
      <c r="O33" s="451"/>
      <c r="P33" s="524" t="s">
        <v>47</v>
      </c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3" t="s">
        <v>48</v>
      </c>
      <c r="AC33" s="523"/>
      <c r="AD33" s="523" t="s">
        <v>37</v>
      </c>
      <c r="AE33" s="523"/>
      <c r="AF33" s="523"/>
      <c r="AG33" s="523" t="s">
        <v>49</v>
      </c>
      <c r="AH33" s="523"/>
      <c r="AI33" s="523"/>
      <c r="AJ33" s="481">
        <v>3133653</v>
      </c>
      <c r="AK33" s="481"/>
      <c r="AL33" s="481"/>
      <c r="AM33" s="481"/>
      <c r="AN33" s="481">
        <v>3258999</v>
      </c>
      <c r="AO33" s="481"/>
      <c r="AP33" s="481"/>
      <c r="AQ33" s="481"/>
      <c r="AR33" s="481">
        <v>3389359</v>
      </c>
      <c r="AS33" s="481"/>
      <c r="AT33" s="481"/>
      <c r="AU33" s="481"/>
      <c r="AV33" s="483"/>
      <c r="AW33" s="483"/>
      <c r="AX33" s="483"/>
      <c r="AY33" s="483"/>
      <c r="AZ33" s="483"/>
      <c r="BA33" s="56"/>
      <c r="BB33" s="56"/>
    </row>
    <row r="34" spans="1:54" s="63" customFormat="1" ht="31.5" customHeight="1">
      <c r="A34" s="109"/>
      <c r="B34" s="524" t="s">
        <v>45</v>
      </c>
      <c r="C34" s="524"/>
      <c r="D34" s="524"/>
      <c r="E34" s="524"/>
      <c r="F34" s="524"/>
      <c r="G34" s="524"/>
      <c r="H34" s="524"/>
      <c r="I34" s="524"/>
      <c r="J34" s="524"/>
      <c r="K34" s="524"/>
      <c r="L34" s="451" t="s">
        <v>46</v>
      </c>
      <c r="M34" s="451"/>
      <c r="N34" s="451"/>
      <c r="O34" s="451"/>
      <c r="P34" s="524" t="s">
        <v>47</v>
      </c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3"/>
      <c r="AC34" s="523"/>
      <c r="AD34" s="523"/>
      <c r="AE34" s="523"/>
      <c r="AF34" s="523"/>
      <c r="AG34" s="523" t="s">
        <v>50</v>
      </c>
      <c r="AH34" s="523"/>
      <c r="AI34" s="523"/>
      <c r="AJ34" s="481">
        <v>121941</v>
      </c>
      <c r="AK34" s="481"/>
      <c r="AL34" s="481"/>
      <c r="AM34" s="481"/>
      <c r="AN34" s="481">
        <v>126819</v>
      </c>
      <c r="AO34" s="481"/>
      <c r="AP34" s="481"/>
      <c r="AQ34" s="481"/>
      <c r="AR34" s="481">
        <v>131892</v>
      </c>
      <c r="AS34" s="481"/>
      <c r="AT34" s="481"/>
      <c r="AU34" s="481"/>
      <c r="AV34" s="483"/>
      <c r="AW34" s="483"/>
      <c r="AX34" s="483"/>
      <c r="AY34" s="483"/>
      <c r="AZ34" s="483"/>
      <c r="BA34" s="56"/>
      <c r="BB34" s="56"/>
    </row>
    <row r="35" spans="1:54" s="63" customFormat="1" ht="19.5" customHeight="1">
      <c r="A35" s="109"/>
      <c r="B35" s="524" t="s">
        <v>51</v>
      </c>
      <c r="C35" s="524"/>
      <c r="D35" s="524"/>
      <c r="E35" s="524"/>
      <c r="F35" s="524"/>
      <c r="G35" s="524"/>
      <c r="H35" s="524"/>
      <c r="I35" s="524"/>
      <c r="J35" s="524"/>
      <c r="K35" s="524"/>
      <c r="L35" s="451" t="s">
        <v>52</v>
      </c>
      <c r="M35" s="451"/>
      <c r="N35" s="451"/>
      <c r="O35" s="451"/>
      <c r="P35" s="524" t="s">
        <v>53</v>
      </c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3"/>
      <c r="AC35" s="523"/>
      <c r="AD35" s="523"/>
      <c r="AE35" s="523"/>
      <c r="AF35" s="523"/>
      <c r="AG35" s="523" t="s">
        <v>54</v>
      </c>
      <c r="AH35" s="523"/>
      <c r="AI35" s="523"/>
      <c r="AJ35" s="481">
        <v>332648</v>
      </c>
      <c r="AK35" s="481"/>
      <c r="AL35" s="481"/>
      <c r="AM35" s="481"/>
      <c r="AN35" s="481">
        <v>345954</v>
      </c>
      <c r="AO35" s="481"/>
      <c r="AP35" s="481"/>
      <c r="AQ35" s="481"/>
      <c r="AR35" s="481">
        <v>359792</v>
      </c>
      <c r="AS35" s="481"/>
      <c r="AT35" s="481"/>
      <c r="AU35" s="481"/>
      <c r="AV35" s="483"/>
      <c r="AW35" s="483"/>
      <c r="AX35" s="483"/>
      <c r="AY35" s="483"/>
      <c r="AZ35" s="483"/>
      <c r="BA35" s="56"/>
      <c r="BB35" s="56"/>
    </row>
    <row r="36" spans="1:54" s="63" customFormat="1" ht="26.25" customHeight="1">
      <c r="A36" s="109"/>
      <c r="B36" s="524" t="s">
        <v>55</v>
      </c>
      <c r="C36" s="524"/>
      <c r="D36" s="524"/>
      <c r="E36" s="524"/>
      <c r="F36" s="524"/>
      <c r="G36" s="524"/>
      <c r="H36" s="524"/>
      <c r="I36" s="524"/>
      <c r="J36" s="524"/>
      <c r="K36" s="524"/>
      <c r="L36" s="451" t="s">
        <v>56</v>
      </c>
      <c r="M36" s="451"/>
      <c r="N36" s="451"/>
      <c r="O36" s="451"/>
      <c r="P36" s="524" t="s">
        <v>57</v>
      </c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3"/>
      <c r="AC36" s="523"/>
      <c r="AD36" s="523"/>
      <c r="AE36" s="523"/>
      <c r="AF36" s="523"/>
      <c r="AG36" s="523" t="s">
        <v>58</v>
      </c>
      <c r="AH36" s="523"/>
      <c r="AI36" s="523"/>
      <c r="AJ36" s="481">
        <v>12721</v>
      </c>
      <c r="AK36" s="481"/>
      <c r="AL36" s="481"/>
      <c r="AM36" s="481"/>
      <c r="AN36" s="481">
        <v>13230</v>
      </c>
      <c r="AO36" s="481"/>
      <c r="AP36" s="481"/>
      <c r="AQ36" s="481"/>
      <c r="AR36" s="481">
        <v>13759</v>
      </c>
      <c r="AS36" s="481"/>
      <c r="AT36" s="481"/>
      <c r="AU36" s="481"/>
      <c r="AV36" s="483"/>
      <c r="AW36" s="483"/>
      <c r="AX36" s="483"/>
      <c r="AY36" s="483"/>
      <c r="AZ36" s="483"/>
      <c r="BA36" s="56"/>
      <c r="BB36" s="56"/>
    </row>
    <row r="37" spans="1:54" s="63" customFormat="1" ht="21.75" customHeight="1">
      <c r="A37" s="109"/>
      <c r="B37" s="524" t="s">
        <v>59</v>
      </c>
      <c r="C37" s="524"/>
      <c r="D37" s="524"/>
      <c r="E37" s="524"/>
      <c r="F37" s="524"/>
      <c r="G37" s="524"/>
      <c r="H37" s="524"/>
      <c r="I37" s="524"/>
      <c r="J37" s="524"/>
      <c r="K37" s="524"/>
      <c r="L37" s="451" t="s">
        <v>60</v>
      </c>
      <c r="M37" s="451"/>
      <c r="N37" s="451"/>
      <c r="O37" s="451"/>
      <c r="P37" s="524" t="s">
        <v>61</v>
      </c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3"/>
      <c r="AC37" s="523"/>
      <c r="AD37" s="523"/>
      <c r="AE37" s="523"/>
      <c r="AF37" s="523"/>
      <c r="AG37" s="523" t="s">
        <v>62</v>
      </c>
      <c r="AH37" s="523"/>
      <c r="AI37" s="523"/>
      <c r="AJ37" s="481">
        <v>21822</v>
      </c>
      <c r="AK37" s="481"/>
      <c r="AL37" s="481"/>
      <c r="AM37" s="481"/>
      <c r="AN37" s="481">
        <v>22695</v>
      </c>
      <c r="AO37" s="481"/>
      <c r="AP37" s="481"/>
      <c r="AQ37" s="481"/>
      <c r="AR37" s="481">
        <v>23603</v>
      </c>
      <c r="AS37" s="481"/>
      <c r="AT37" s="481"/>
      <c r="AU37" s="481"/>
      <c r="AV37" s="483"/>
      <c r="AW37" s="483"/>
      <c r="AX37" s="483"/>
      <c r="AY37" s="483"/>
      <c r="AZ37" s="483"/>
      <c r="BA37" s="56"/>
      <c r="BB37" s="56"/>
    </row>
    <row r="38" spans="1:54" s="63" customFormat="1" ht="33.75" customHeight="1">
      <c r="A38" s="109"/>
      <c r="B38" s="524" t="s">
        <v>63</v>
      </c>
      <c r="C38" s="524"/>
      <c r="D38" s="524"/>
      <c r="E38" s="524"/>
      <c r="F38" s="524"/>
      <c r="G38" s="524"/>
      <c r="H38" s="524"/>
      <c r="I38" s="524"/>
      <c r="J38" s="524"/>
      <c r="K38" s="524"/>
      <c r="L38" s="451" t="s">
        <v>64</v>
      </c>
      <c r="M38" s="451"/>
      <c r="N38" s="451"/>
      <c r="O38" s="451"/>
      <c r="P38" s="524" t="s">
        <v>65</v>
      </c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3"/>
      <c r="AC38" s="523"/>
      <c r="AD38" s="523"/>
      <c r="AE38" s="523"/>
      <c r="AF38" s="523"/>
      <c r="AG38" s="523" t="s">
        <v>66</v>
      </c>
      <c r="AH38" s="523"/>
      <c r="AI38" s="523"/>
      <c r="AJ38" s="481">
        <v>22924</v>
      </c>
      <c r="AK38" s="481"/>
      <c r="AL38" s="481"/>
      <c r="AM38" s="481"/>
      <c r="AN38" s="481">
        <v>23841</v>
      </c>
      <c r="AO38" s="481"/>
      <c r="AP38" s="481"/>
      <c r="AQ38" s="481"/>
      <c r="AR38" s="481">
        <v>24795</v>
      </c>
      <c r="AS38" s="481"/>
      <c r="AT38" s="481"/>
      <c r="AU38" s="481"/>
      <c r="AV38" s="483"/>
      <c r="AW38" s="483"/>
      <c r="AX38" s="483"/>
      <c r="AY38" s="483"/>
      <c r="AZ38" s="483"/>
      <c r="BA38" s="56"/>
      <c r="BB38" s="56"/>
    </row>
    <row r="39" spans="1:54" s="63" customFormat="1" ht="18" customHeight="1">
      <c r="A39" s="109"/>
      <c r="B39" s="521" t="s">
        <v>43</v>
      </c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521"/>
      <c r="X39" s="521"/>
      <c r="Y39" s="521"/>
      <c r="Z39" s="521"/>
      <c r="AA39" s="521"/>
      <c r="AB39" s="521"/>
      <c r="AC39" s="521"/>
      <c r="AD39" s="521"/>
      <c r="AE39" s="521"/>
      <c r="AF39" s="521"/>
      <c r="AG39" s="522" t="s">
        <v>67</v>
      </c>
      <c r="AH39" s="522"/>
      <c r="AI39" s="522"/>
      <c r="AJ39" s="479">
        <f>SUM(AJ33:AM38)</f>
        <v>3645709</v>
      </c>
      <c r="AK39" s="479"/>
      <c r="AL39" s="479"/>
      <c r="AM39" s="479"/>
      <c r="AN39" s="479">
        <f>SUM(AN33:AQ38)</f>
        <v>3791538</v>
      </c>
      <c r="AO39" s="479"/>
      <c r="AP39" s="479"/>
      <c r="AQ39" s="479"/>
      <c r="AR39" s="479">
        <f>SUM(AR33:AU38)</f>
        <v>3943200</v>
      </c>
      <c r="AS39" s="479"/>
      <c r="AT39" s="479"/>
      <c r="AU39" s="479"/>
      <c r="AV39" s="480"/>
      <c r="AW39" s="480"/>
      <c r="AX39" s="480"/>
      <c r="AY39" s="480"/>
      <c r="AZ39" s="480"/>
      <c r="BA39" s="56"/>
      <c r="BB39" s="56"/>
    </row>
    <row r="40" spans="1:54" s="63" customFormat="1" ht="39.75" customHeight="1">
      <c r="A40" s="109"/>
      <c r="B40" s="524" t="s">
        <v>68</v>
      </c>
      <c r="C40" s="524"/>
      <c r="D40" s="524"/>
      <c r="E40" s="524"/>
      <c r="F40" s="524"/>
      <c r="G40" s="524"/>
      <c r="H40" s="524"/>
      <c r="I40" s="524"/>
      <c r="J40" s="524"/>
      <c r="K40" s="524"/>
      <c r="L40" s="451" t="s">
        <v>69</v>
      </c>
      <c r="M40" s="451"/>
      <c r="N40" s="451"/>
      <c r="O40" s="451"/>
      <c r="P40" s="524" t="s">
        <v>70</v>
      </c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3" t="s">
        <v>71</v>
      </c>
      <c r="AC40" s="523"/>
      <c r="AD40" s="523" t="s">
        <v>37</v>
      </c>
      <c r="AE40" s="523"/>
      <c r="AF40" s="523"/>
      <c r="AG40" s="523" t="s">
        <v>72</v>
      </c>
      <c r="AH40" s="523"/>
      <c r="AI40" s="523"/>
      <c r="AJ40" s="481">
        <f>E111</f>
        <v>0</v>
      </c>
      <c r="AK40" s="481"/>
      <c r="AL40" s="481"/>
      <c r="AM40" s="481"/>
      <c r="AN40" s="481">
        <f>G111</f>
        <v>0</v>
      </c>
      <c r="AO40" s="481"/>
      <c r="AP40" s="481"/>
      <c r="AQ40" s="481"/>
      <c r="AR40" s="481">
        <f>I111</f>
        <v>0</v>
      </c>
      <c r="AS40" s="481"/>
      <c r="AT40" s="481"/>
      <c r="AU40" s="481"/>
      <c r="AV40" s="483"/>
      <c r="AW40" s="483"/>
      <c r="AX40" s="483"/>
      <c r="AY40" s="483"/>
      <c r="AZ40" s="483"/>
      <c r="BA40" s="56"/>
      <c r="BB40" s="56"/>
    </row>
    <row r="41" spans="1:54" s="63" customFormat="1" ht="18" customHeight="1">
      <c r="A41" s="109"/>
      <c r="B41" s="521" t="s">
        <v>43</v>
      </c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521"/>
      <c r="AD41" s="521"/>
      <c r="AE41" s="521"/>
      <c r="AF41" s="521"/>
      <c r="AG41" s="522" t="s">
        <v>73</v>
      </c>
      <c r="AH41" s="522"/>
      <c r="AI41" s="522"/>
      <c r="AJ41" s="479">
        <f>AJ40</f>
        <v>0</v>
      </c>
      <c r="AK41" s="479"/>
      <c r="AL41" s="479"/>
      <c r="AM41" s="479"/>
      <c r="AN41" s="479">
        <f>AN40</f>
        <v>0</v>
      </c>
      <c r="AO41" s="479"/>
      <c r="AP41" s="479"/>
      <c r="AQ41" s="479"/>
      <c r="AR41" s="479">
        <f>AR40</f>
        <v>0</v>
      </c>
      <c r="AS41" s="479"/>
      <c r="AT41" s="479"/>
      <c r="AU41" s="479"/>
      <c r="AV41" s="483"/>
      <c r="AW41" s="483"/>
      <c r="AX41" s="483"/>
      <c r="AY41" s="483"/>
      <c r="AZ41" s="483"/>
      <c r="BA41" s="56"/>
      <c r="BB41" s="56"/>
    </row>
    <row r="42" spans="1:54" s="63" customFormat="1" ht="33.75" customHeight="1">
      <c r="A42" s="109"/>
      <c r="B42" s="524" t="s">
        <v>74</v>
      </c>
      <c r="C42" s="524"/>
      <c r="D42" s="524"/>
      <c r="E42" s="524"/>
      <c r="F42" s="524"/>
      <c r="G42" s="524"/>
      <c r="H42" s="524"/>
      <c r="I42" s="524"/>
      <c r="J42" s="524"/>
      <c r="K42" s="524"/>
      <c r="L42" s="451" t="s">
        <v>75</v>
      </c>
      <c r="M42" s="451"/>
      <c r="N42" s="451"/>
      <c r="O42" s="451"/>
      <c r="P42" s="524" t="s">
        <v>76</v>
      </c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3" t="s">
        <v>77</v>
      </c>
      <c r="AC42" s="523"/>
      <c r="AD42" s="523" t="s">
        <v>37</v>
      </c>
      <c r="AE42" s="523"/>
      <c r="AF42" s="523"/>
      <c r="AG42" s="523" t="s">
        <v>78</v>
      </c>
      <c r="AH42" s="523"/>
      <c r="AI42" s="523"/>
      <c r="AJ42" s="481">
        <v>37180</v>
      </c>
      <c r="AK42" s="481"/>
      <c r="AL42" s="481"/>
      <c r="AM42" s="481"/>
      <c r="AN42" s="481">
        <v>37180</v>
      </c>
      <c r="AO42" s="481"/>
      <c r="AP42" s="481"/>
      <c r="AQ42" s="481"/>
      <c r="AR42" s="481">
        <v>37180</v>
      </c>
      <c r="AS42" s="481"/>
      <c r="AT42" s="481"/>
      <c r="AU42" s="481"/>
      <c r="AV42" s="483"/>
      <c r="AW42" s="483"/>
      <c r="AX42" s="483"/>
      <c r="AY42" s="483"/>
      <c r="AZ42" s="483"/>
      <c r="BA42" s="56"/>
      <c r="BB42" s="56"/>
    </row>
    <row r="43" spans="1:54" s="63" customFormat="1" ht="27.75" customHeight="1">
      <c r="A43" s="109"/>
      <c r="B43" s="524" t="s">
        <v>79</v>
      </c>
      <c r="C43" s="524"/>
      <c r="D43" s="524"/>
      <c r="E43" s="524"/>
      <c r="F43" s="524"/>
      <c r="G43" s="524"/>
      <c r="H43" s="524"/>
      <c r="I43" s="524"/>
      <c r="J43" s="524"/>
      <c r="K43" s="524"/>
      <c r="L43" s="451" t="s">
        <v>80</v>
      </c>
      <c r="M43" s="451"/>
      <c r="N43" s="451"/>
      <c r="O43" s="451"/>
      <c r="P43" s="524" t="s">
        <v>81</v>
      </c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3"/>
      <c r="AC43" s="523"/>
      <c r="AD43" s="523"/>
      <c r="AE43" s="523"/>
      <c r="AF43" s="523"/>
      <c r="AG43" s="523" t="s">
        <v>82</v>
      </c>
      <c r="AH43" s="523"/>
      <c r="AI43" s="523"/>
      <c r="AJ43" s="481">
        <v>1225121</v>
      </c>
      <c r="AK43" s="481"/>
      <c r="AL43" s="481"/>
      <c r="AM43" s="481"/>
      <c r="AN43" s="481">
        <v>1229721</v>
      </c>
      <c r="AO43" s="481"/>
      <c r="AP43" s="481"/>
      <c r="AQ43" s="481"/>
      <c r="AR43" s="481">
        <v>1229721</v>
      </c>
      <c r="AS43" s="481"/>
      <c r="AT43" s="481"/>
      <c r="AU43" s="481"/>
      <c r="AV43" s="483"/>
      <c r="AW43" s="483"/>
      <c r="AX43" s="483"/>
      <c r="AY43" s="483"/>
      <c r="AZ43" s="483"/>
      <c r="BA43" s="56"/>
      <c r="BB43" s="56"/>
    </row>
    <row r="44" spans="1:54" s="63" customFormat="1" ht="42" customHeight="1">
      <c r="A44" s="109"/>
      <c r="B44" s="524" t="s">
        <v>83</v>
      </c>
      <c r="C44" s="524"/>
      <c r="D44" s="524"/>
      <c r="E44" s="524"/>
      <c r="F44" s="524"/>
      <c r="G44" s="524"/>
      <c r="H44" s="524"/>
      <c r="I44" s="524"/>
      <c r="J44" s="524"/>
      <c r="K44" s="524"/>
      <c r="L44" s="451" t="s">
        <v>84</v>
      </c>
      <c r="M44" s="451"/>
      <c r="N44" s="451"/>
      <c r="O44" s="451"/>
      <c r="P44" s="524" t="s">
        <v>85</v>
      </c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3"/>
      <c r="AC44" s="523"/>
      <c r="AD44" s="523"/>
      <c r="AE44" s="523"/>
      <c r="AF44" s="523"/>
      <c r="AG44" s="523" t="s">
        <v>86</v>
      </c>
      <c r="AH44" s="523"/>
      <c r="AI44" s="523"/>
      <c r="AJ44" s="481">
        <f>E115</f>
        <v>19000</v>
      </c>
      <c r="AK44" s="481"/>
      <c r="AL44" s="481"/>
      <c r="AM44" s="481"/>
      <c r="AN44" s="481">
        <f>G115</f>
        <v>19000</v>
      </c>
      <c r="AO44" s="481"/>
      <c r="AP44" s="481"/>
      <c r="AQ44" s="481"/>
      <c r="AR44" s="481">
        <f>I115</f>
        <v>19000</v>
      </c>
      <c r="AS44" s="481"/>
      <c r="AT44" s="481"/>
      <c r="AU44" s="481"/>
      <c r="AV44" s="483"/>
      <c r="AW44" s="483"/>
      <c r="AX44" s="483"/>
      <c r="AY44" s="483"/>
      <c r="AZ44" s="483"/>
      <c r="BA44" s="56"/>
      <c r="BB44" s="56"/>
    </row>
    <row r="45" spans="1:54" s="63" customFormat="1" ht="46.5" customHeight="1">
      <c r="A45" s="109"/>
      <c r="B45" s="524" t="s">
        <v>87</v>
      </c>
      <c r="C45" s="524"/>
      <c r="D45" s="524"/>
      <c r="E45" s="524"/>
      <c r="F45" s="524"/>
      <c r="G45" s="524"/>
      <c r="H45" s="524"/>
      <c r="I45" s="524"/>
      <c r="J45" s="524"/>
      <c r="K45" s="524"/>
      <c r="L45" s="451" t="s">
        <v>84</v>
      </c>
      <c r="M45" s="451"/>
      <c r="N45" s="451"/>
      <c r="O45" s="451"/>
      <c r="P45" s="524" t="s">
        <v>85</v>
      </c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3"/>
      <c r="AC45" s="523"/>
      <c r="AD45" s="523"/>
      <c r="AE45" s="523"/>
      <c r="AF45" s="523"/>
      <c r="AG45" s="523" t="s">
        <v>88</v>
      </c>
      <c r="AH45" s="523"/>
      <c r="AI45" s="523"/>
      <c r="AJ45" s="481">
        <f>E116</f>
        <v>4000</v>
      </c>
      <c r="AK45" s="481"/>
      <c r="AL45" s="481"/>
      <c r="AM45" s="481"/>
      <c r="AN45" s="481">
        <f>G116</f>
        <v>4000</v>
      </c>
      <c r="AO45" s="481"/>
      <c r="AP45" s="481"/>
      <c r="AQ45" s="481"/>
      <c r="AR45" s="481">
        <f>I116</f>
        <v>4000</v>
      </c>
      <c r="AS45" s="481"/>
      <c r="AT45" s="481"/>
      <c r="AU45" s="481"/>
      <c r="AV45" s="483"/>
      <c r="AW45" s="483"/>
      <c r="AX45" s="483"/>
      <c r="AY45" s="483"/>
      <c r="AZ45" s="483"/>
      <c r="BA45" s="56"/>
      <c r="BB45" s="56"/>
    </row>
    <row r="46" spans="1:54" s="63" customFormat="1" ht="36" customHeight="1">
      <c r="A46" s="109"/>
      <c r="B46" s="524" t="s">
        <v>89</v>
      </c>
      <c r="C46" s="524"/>
      <c r="D46" s="524"/>
      <c r="E46" s="524"/>
      <c r="F46" s="524"/>
      <c r="G46" s="524"/>
      <c r="H46" s="524"/>
      <c r="I46" s="524"/>
      <c r="J46" s="524"/>
      <c r="K46" s="524"/>
      <c r="L46" s="451" t="s">
        <v>90</v>
      </c>
      <c r="M46" s="451"/>
      <c r="N46" s="451"/>
      <c r="O46" s="451"/>
      <c r="P46" s="524" t="s">
        <v>91</v>
      </c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3"/>
      <c r="AC46" s="523"/>
      <c r="AD46" s="523"/>
      <c r="AE46" s="523"/>
      <c r="AF46" s="523"/>
      <c r="AG46" s="523" t="s">
        <v>92</v>
      </c>
      <c r="AH46" s="523"/>
      <c r="AI46" s="523"/>
      <c r="AJ46" s="481">
        <f>E117</f>
        <v>7000</v>
      </c>
      <c r="AK46" s="481"/>
      <c r="AL46" s="481"/>
      <c r="AM46" s="481"/>
      <c r="AN46" s="481">
        <f>G117</f>
        <v>7000</v>
      </c>
      <c r="AO46" s="481"/>
      <c r="AP46" s="481"/>
      <c r="AQ46" s="481"/>
      <c r="AR46" s="481">
        <f>I117</f>
        <v>7000</v>
      </c>
      <c r="AS46" s="481"/>
      <c r="AT46" s="481"/>
      <c r="AU46" s="481"/>
      <c r="AV46" s="483"/>
      <c r="AW46" s="483"/>
      <c r="AX46" s="483"/>
      <c r="AY46" s="483"/>
      <c r="AZ46" s="483"/>
      <c r="BA46" s="56"/>
      <c r="BB46" s="56"/>
    </row>
    <row r="47" spans="1:54" s="63" customFormat="1" ht="31.5" customHeight="1">
      <c r="A47" s="109"/>
      <c r="B47" s="524" t="s">
        <v>93</v>
      </c>
      <c r="C47" s="524"/>
      <c r="D47" s="524"/>
      <c r="E47" s="524"/>
      <c r="F47" s="524"/>
      <c r="G47" s="524"/>
      <c r="H47" s="524"/>
      <c r="I47" s="524"/>
      <c r="J47" s="524"/>
      <c r="K47" s="524"/>
      <c r="L47" s="451" t="s">
        <v>94</v>
      </c>
      <c r="M47" s="451"/>
      <c r="N47" s="451"/>
      <c r="O47" s="451"/>
      <c r="P47" s="524" t="s">
        <v>95</v>
      </c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3"/>
      <c r="AC47" s="523"/>
      <c r="AD47" s="523"/>
      <c r="AE47" s="523"/>
      <c r="AF47" s="523"/>
      <c r="AG47" s="523" t="s">
        <v>96</v>
      </c>
      <c r="AH47" s="523"/>
      <c r="AI47" s="523"/>
      <c r="AJ47" s="484">
        <v>12946.96</v>
      </c>
      <c r="AK47" s="484"/>
      <c r="AL47" s="484"/>
      <c r="AM47" s="484"/>
      <c r="AN47" s="481">
        <v>9000</v>
      </c>
      <c r="AO47" s="481"/>
      <c r="AP47" s="481"/>
      <c r="AQ47" s="481"/>
      <c r="AR47" s="481">
        <v>9000</v>
      </c>
      <c r="AS47" s="481"/>
      <c r="AT47" s="481"/>
      <c r="AU47" s="481"/>
      <c r="AV47" s="483"/>
      <c r="AW47" s="483"/>
      <c r="AX47" s="483"/>
      <c r="AY47" s="483"/>
      <c r="AZ47" s="483"/>
      <c r="BA47" s="56"/>
      <c r="BB47" s="56"/>
    </row>
    <row r="48" spans="1:54" s="63" customFormat="1" ht="23.25" customHeight="1">
      <c r="A48" s="109"/>
      <c r="B48" s="524" t="s">
        <v>97</v>
      </c>
      <c r="C48" s="524"/>
      <c r="D48" s="524"/>
      <c r="E48" s="524"/>
      <c r="F48" s="524"/>
      <c r="G48" s="524"/>
      <c r="H48" s="524"/>
      <c r="I48" s="524"/>
      <c r="J48" s="524"/>
      <c r="K48" s="524"/>
      <c r="L48" s="451" t="s">
        <v>98</v>
      </c>
      <c r="M48" s="451"/>
      <c r="N48" s="451"/>
      <c r="O48" s="451"/>
      <c r="P48" s="524" t="s">
        <v>99</v>
      </c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3"/>
      <c r="AC48" s="523"/>
      <c r="AD48" s="523"/>
      <c r="AE48" s="523"/>
      <c r="AF48" s="523"/>
      <c r="AG48" s="523" t="s">
        <v>100</v>
      </c>
      <c r="AH48" s="523"/>
      <c r="AI48" s="523"/>
      <c r="AJ48" s="481">
        <f>E119</f>
        <v>6000</v>
      </c>
      <c r="AK48" s="481"/>
      <c r="AL48" s="481"/>
      <c r="AM48" s="481"/>
      <c r="AN48" s="481">
        <f>G119</f>
        <v>6000</v>
      </c>
      <c r="AO48" s="481"/>
      <c r="AP48" s="481"/>
      <c r="AQ48" s="481"/>
      <c r="AR48" s="481">
        <f>I119</f>
        <v>6000</v>
      </c>
      <c r="AS48" s="481"/>
      <c r="AT48" s="481"/>
      <c r="AU48" s="481"/>
      <c r="AV48" s="483"/>
      <c r="AW48" s="483"/>
      <c r="AX48" s="483"/>
      <c r="AY48" s="483"/>
      <c r="AZ48" s="483"/>
      <c r="BA48" s="56"/>
      <c r="BB48" s="56"/>
    </row>
    <row r="49" spans="1:54" s="63" customFormat="1" ht="29.25" customHeight="1">
      <c r="A49" s="109"/>
      <c r="B49" s="524" t="s">
        <v>101</v>
      </c>
      <c r="C49" s="524"/>
      <c r="D49" s="524"/>
      <c r="E49" s="524"/>
      <c r="F49" s="524"/>
      <c r="G49" s="524"/>
      <c r="H49" s="524"/>
      <c r="I49" s="524"/>
      <c r="J49" s="524"/>
      <c r="K49" s="524"/>
      <c r="L49" s="451" t="s">
        <v>102</v>
      </c>
      <c r="M49" s="451"/>
      <c r="N49" s="451"/>
      <c r="O49" s="451"/>
      <c r="P49" s="524" t="s">
        <v>103</v>
      </c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3"/>
      <c r="AC49" s="523"/>
      <c r="AD49" s="523"/>
      <c r="AE49" s="523"/>
      <c r="AF49" s="523"/>
      <c r="AG49" s="523" t="s">
        <v>104</v>
      </c>
      <c r="AH49" s="523"/>
      <c r="AI49" s="523"/>
      <c r="AJ49" s="481">
        <v>39600</v>
      </c>
      <c r="AK49" s="481"/>
      <c r="AL49" s="481"/>
      <c r="AM49" s="481"/>
      <c r="AN49" s="481">
        <v>39600</v>
      </c>
      <c r="AO49" s="481"/>
      <c r="AP49" s="481"/>
      <c r="AQ49" s="481"/>
      <c r="AR49" s="481">
        <v>39600</v>
      </c>
      <c r="AS49" s="481"/>
      <c r="AT49" s="481"/>
      <c r="AU49" s="481"/>
      <c r="AV49" s="483"/>
      <c r="AW49" s="483"/>
      <c r="AX49" s="483"/>
      <c r="AY49" s="483"/>
      <c r="AZ49" s="483"/>
      <c r="BA49" s="56"/>
      <c r="BB49" s="56"/>
    </row>
    <row r="50" spans="1:54" s="63" customFormat="1" ht="25.5" customHeight="1">
      <c r="A50" s="109"/>
      <c r="B50" s="524" t="s">
        <v>105</v>
      </c>
      <c r="C50" s="524"/>
      <c r="D50" s="524"/>
      <c r="E50" s="524"/>
      <c r="F50" s="524"/>
      <c r="G50" s="524"/>
      <c r="H50" s="524"/>
      <c r="I50" s="524"/>
      <c r="J50" s="524"/>
      <c r="K50" s="524"/>
      <c r="L50" s="451" t="s">
        <v>98</v>
      </c>
      <c r="M50" s="451"/>
      <c r="N50" s="451"/>
      <c r="O50" s="451"/>
      <c r="P50" s="524" t="s">
        <v>99</v>
      </c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3"/>
      <c r="AC50" s="523"/>
      <c r="AD50" s="523"/>
      <c r="AE50" s="523"/>
      <c r="AF50" s="523"/>
      <c r="AG50" s="523" t="s">
        <v>106</v>
      </c>
      <c r="AH50" s="523"/>
      <c r="AI50" s="523"/>
      <c r="AJ50" s="481">
        <f>E121</f>
        <v>12000</v>
      </c>
      <c r="AK50" s="481"/>
      <c r="AL50" s="481"/>
      <c r="AM50" s="481"/>
      <c r="AN50" s="481">
        <f>G121</f>
        <v>12000</v>
      </c>
      <c r="AO50" s="481"/>
      <c r="AP50" s="481"/>
      <c r="AQ50" s="481"/>
      <c r="AR50" s="481">
        <f>I121</f>
        <v>12000</v>
      </c>
      <c r="AS50" s="481"/>
      <c r="AT50" s="481"/>
      <c r="AU50" s="481"/>
      <c r="AV50" s="483"/>
      <c r="AW50" s="483"/>
      <c r="AX50" s="483"/>
      <c r="AY50" s="483"/>
      <c r="AZ50" s="483"/>
      <c r="BA50" s="56"/>
      <c r="BB50" s="56"/>
    </row>
    <row r="51" spans="1:54" s="63" customFormat="1" ht="43.5" customHeight="1">
      <c r="A51" s="109"/>
      <c r="B51" s="524" t="s">
        <v>107</v>
      </c>
      <c r="C51" s="524"/>
      <c r="D51" s="524"/>
      <c r="E51" s="524"/>
      <c r="F51" s="524"/>
      <c r="G51" s="524"/>
      <c r="H51" s="524"/>
      <c r="I51" s="524"/>
      <c r="J51" s="524"/>
      <c r="K51" s="524"/>
      <c r="L51" s="451" t="s">
        <v>84</v>
      </c>
      <c r="M51" s="451"/>
      <c r="N51" s="451"/>
      <c r="O51" s="451"/>
      <c r="P51" s="524" t="s">
        <v>85</v>
      </c>
      <c r="Q51" s="524"/>
      <c r="R51" s="524"/>
      <c r="S51" s="524"/>
      <c r="T51" s="524"/>
      <c r="U51" s="524"/>
      <c r="V51" s="524"/>
      <c r="W51" s="524"/>
      <c r="X51" s="524"/>
      <c r="Y51" s="524"/>
      <c r="Z51" s="524"/>
      <c r="AA51" s="524"/>
      <c r="AB51" s="523"/>
      <c r="AC51" s="523"/>
      <c r="AD51" s="523"/>
      <c r="AE51" s="523"/>
      <c r="AF51" s="523"/>
      <c r="AG51" s="523" t="s">
        <v>565</v>
      </c>
      <c r="AH51" s="523"/>
      <c r="AI51" s="523"/>
      <c r="AJ51" s="481">
        <f>E122</f>
        <v>24000</v>
      </c>
      <c r="AK51" s="481"/>
      <c r="AL51" s="481"/>
      <c r="AM51" s="481"/>
      <c r="AN51" s="481">
        <f>G122</f>
        <v>24000</v>
      </c>
      <c r="AO51" s="481"/>
      <c r="AP51" s="481"/>
      <c r="AQ51" s="481"/>
      <c r="AR51" s="481">
        <f>I122</f>
        <v>24000</v>
      </c>
      <c r="AS51" s="481"/>
      <c r="AT51" s="481"/>
      <c r="AU51" s="481"/>
      <c r="AV51" s="483"/>
      <c r="AW51" s="483"/>
      <c r="AX51" s="483"/>
      <c r="AY51" s="483"/>
      <c r="AZ51" s="483"/>
      <c r="BA51" s="56"/>
      <c r="BB51" s="56"/>
    </row>
    <row r="52" spans="1:54" s="63" customFormat="1" ht="21.75" customHeight="1">
      <c r="A52" s="109"/>
      <c r="B52" s="524" t="s">
        <v>108</v>
      </c>
      <c r="C52" s="524"/>
      <c r="D52" s="524"/>
      <c r="E52" s="524"/>
      <c r="F52" s="524"/>
      <c r="G52" s="524"/>
      <c r="H52" s="524"/>
      <c r="I52" s="524"/>
      <c r="J52" s="524"/>
      <c r="K52" s="524"/>
      <c r="L52" s="451" t="s">
        <v>109</v>
      </c>
      <c r="M52" s="451"/>
      <c r="N52" s="451"/>
      <c r="O52" s="451"/>
      <c r="P52" s="524" t="s">
        <v>110</v>
      </c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3"/>
      <c r="AC52" s="523"/>
      <c r="AD52" s="523"/>
      <c r="AE52" s="523"/>
      <c r="AF52" s="523"/>
      <c r="AG52" s="523" t="s">
        <v>567</v>
      </c>
      <c r="AH52" s="523"/>
      <c r="AI52" s="523"/>
      <c r="AJ52" s="481">
        <f>E123</f>
        <v>76848</v>
      </c>
      <c r="AK52" s="481"/>
      <c r="AL52" s="481"/>
      <c r="AM52" s="481"/>
      <c r="AN52" s="481">
        <f>G123</f>
        <v>76848</v>
      </c>
      <c r="AO52" s="481"/>
      <c r="AP52" s="481"/>
      <c r="AQ52" s="481"/>
      <c r="AR52" s="481">
        <f>I123</f>
        <v>76848</v>
      </c>
      <c r="AS52" s="481"/>
      <c r="AT52" s="481"/>
      <c r="AU52" s="481"/>
      <c r="AV52" s="483"/>
      <c r="AW52" s="483"/>
      <c r="AX52" s="483"/>
      <c r="AY52" s="483"/>
      <c r="AZ52" s="483"/>
      <c r="BA52" s="56"/>
      <c r="BB52" s="56"/>
    </row>
    <row r="53" spans="1:54" s="63" customFormat="1" ht="19.5" customHeight="1">
      <c r="A53" s="109"/>
      <c r="B53" s="524" t="s">
        <v>111</v>
      </c>
      <c r="C53" s="524"/>
      <c r="D53" s="524"/>
      <c r="E53" s="524"/>
      <c r="F53" s="524"/>
      <c r="G53" s="524"/>
      <c r="H53" s="524"/>
      <c r="I53" s="524"/>
      <c r="J53" s="524"/>
      <c r="K53" s="524"/>
      <c r="L53" s="451" t="s">
        <v>112</v>
      </c>
      <c r="M53" s="451"/>
      <c r="N53" s="451"/>
      <c r="O53" s="451"/>
      <c r="P53" s="524" t="s">
        <v>113</v>
      </c>
      <c r="Q53" s="524"/>
      <c r="R53" s="524"/>
      <c r="S53" s="524"/>
      <c r="T53" s="524"/>
      <c r="U53" s="524"/>
      <c r="V53" s="524"/>
      <c r="W53" s="524"/>
      <c r="X53" s="524"/>
      <c r="Y53" s="524"/>
      <c r="Z53" s="524"/>
      <c r="AA53" s="524"/>
      <c r="AB53" s="523"/>
      <c r="AC53" s="523"/>
      <c r="AD53" s="523"/>
      <c r="AE53" s="523"/>
      <c r="AF53" s="523"/>
      <c r="AG53" s="523" t="s">
        <v>114</v>
      </c>
      <c r="AH53" s="523"/>
      <c r="AI53" s="523"/>
      <c r="AJ53" s="481">
        <v>13845</v>
      </c>
      <c r="AK53" s="481"/>
      <c r="AL53" s="481"/>
      <c r="AM53" s="481"/>
      <c r="AN53" s="481">
        <v>13845</v>
      </c>
      <c r="AO53" s="481"/>
      <c r="AP53" s="481"/>
      <c r="AQ53" s="481"/>
      <c r="AR53" s="481">
        <v>13845</v>
      </c>
      <c r="AS53" s="481"/>
      <c r="AT53" s="481"/>
      <c r="AU53" s="481"/>
      <c r="AV53" s="483"/>
      <c r="AW53" s="483"/>
      <c r="AX53" s="483"/>
      <c r="AY53" s="483"/>
      <c r="AZ53" s="483"/>
      <c r="BA53" s="56"/>
      <c r="BB53" s="56"/>
    </row>
    <row r="54" spans="1:54" s="63" customFormat="1" ht="25.5" customHeight="1">
      <c r="A54" s="109"/>
      <c r="B54" s="524" t="s">
        <v>115</v>
      </c>
      <c r="C54" s="524"/>
      <c r="D54" s="524"/>
      <c r="E54" s="524"/>
      <c r="F54" s="524"/>
      <c r="G54" s="524"/>
      <c r="H54" s="524"/>
      <c r="I54" s="524"/>
      <c r="J54" s="524"/>
      <c r="K54" s="524"/>
      <c r="L54" s="451" t="s">
        <v>98</v>
      </c>
      <c r="M54" s="451"/>
      <c r="N54" s="451"/>
      <c r="O54" s="451"/>
      <c r="P54" s="524" t="s">
        <v>99</v>
      </c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3"/>
      <c r="AC54" s="523"/>
      <c r="AD54" s="523"/>
      <c r="AE54" s="523"/>
      <c r="AF54" s="523"/>
      <c r="AG54" s="523" t="s">
        <v>116</v>
      </c>
      <c r="AH54" s="523"/>
      <c r="AI54" s="523"/>
      <c r="AJ54" s="481">
        <v>10000</v>
      </c>
      <c r="AK54" s="481"/>
      <c r="AL54" s="481"/>
      <c r="AM54" s="481"/>
      <c r="AN54" s="481">
        <v>10000</v>
      </c>
      <c r="AO54" s="481"/>
      <c r="AP54" s="481"/>
      <c r="AQ54" s="481"/>
      <c r="AR54" s="481">
        <v>10000</v>
      </c>
      <c r="AS54" s="481"/>
      <c r="AT54" s="481"/>
      <c r="AU54" s="481"/>
      <c r="AV54" s="483"/>
      <c r="AW54" s="483"/>
      <c r="AX54" s="483"/>
      <c r="AY54" s="483"/>
      <c r="AZ54" s="483"/>
      <c r="BA54" s="56"/>
      <c r="BB54" s="56"/>
    </row>
    <row r="55" spans="1:54" s="63" customFormat="1" ht="18.75" customHeight="1">
      <c r="A55" s="109"/>
      <c r="B55" s="524" t="s">
        <v>117</v>
      </c>
      <c r="C55" s="524"/>
      <c r="D55" s="524"/>
      <c r="E55" s="524"/>
      <c r="F55" s="524"/>
      <c r="G55" s="524"/>
      <c r="H55" s="524"/>
      <c r="I55" s="524"/>
      <c r="J55" s="524"/>
      <c r="K55" s="524"/>
      <c r="L55" s="451" t="s">
        <v>118</v>
      </c>
      <c r="M55" s="451"/>
      <c r="N55" s="451"/>
      <c r="O55" s="451"/>
      <c r="P55" s="524" t="s">
        <v>119</v>
      </c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3"/>
      <c r="AC55" s="523"/>
      <c r="AD55" s="523"/>
      <c r="AE55" s="523"/>
      <c r="AF55" s="523"/>
      <c r="AG55" s="523" t="s">
        <v>120</v>
      </c>
      <c r="AH55" s="523"/>
      <c r="AI55" s="523"/>
      <c r="AJ55" s="481">
        <f>E126</f>
        <v>24000</v>
      </c>
      <c r="AK55" s="481"/>
      <c r="AL55" s="481"/>
      <c r="AM55" s="481"/>
      <c r="AN55" s="481">
        <f>G126</f>
        <v>24000</v>
      </c>
      <c r="AO55" s="481"/>
      <c r="AP55" s="481"/>
      <c r="AQ55" s="481"/>
      <c r="AR55" s="481">
        <f>I126</f>
        <v>24000</v>
      </c>
      <c r="AS55" s="481"/>
      <c r="AT55" s="481"/>
      <c r="AU55" s="481"/>
      <c r="AV55" s="483"/>
      <c r="AW55" s="483"/>
      <c r="AX55" s="483"/>
      <c r="AY55" s="483"/>
      <c r="AZ55" s="483"/>
      <c r="BA55" s="56"/>
      <c r="BB55" s="56"/>
    </row>
    <row r="56" spans="1:54" s="63" customFormat="1" ht="27.75" customHeight="1">
      <c r="A56" s="109"/>
      <c r="B56" s="538" t="s">
        <v>121</v>
      </c>
      <c r="C56" s="538"/>
      <c r="D56" s="538"/>
      <c r="E56" s="538"/>
      <c r="F56" s="538"/>
      <c r="G56" s="538"/>
      <c r="H56" s="538"/>
      <c r="I56" s="538"/>
      <c r="J56" s="538"/>
      <c r="K56" s="538"/>
      <c r="L56" s="451" t="s">
        <v>118</v>
      </c>
      <c r="M56" s="451"/>
      <c r="N56" s="451"/>
      <c r="O56" s="451"/>
      <c r="P56" s="524" t="s">
        <v>122</v>
      </c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3"/>
      <c r="AC56" s="523"/>
      <c r="AD56" s="523"/>
      <c r="AE56" s="523"/>
      <c r="AF56" s="523"/>
      <c r="AG56" s="523" t="s">
        <v>123</v>
      </c>
      <c r="AH56" s="523"/>
      <c r="AI56" s="523"/>
      <c r="AJ56" s="484">
        <v>210526.32</v>
      </c>
      <c r="AK56" s="484"/>
      <c r="AL56" s="484"/>
      <c r="AM56" s="484"/>
      <c r="AN56" s="481"/>
      <c r="AO56" s="481"/>
      <c r="AP56" s="481"/>
      <c r="AQ56" s="481"/>
      <c r="AR56" s="481"/>
      <c r="AS56" s="481"/>
      <c r="AT56" s="481"/>
      <c r="AU56" s="481"/>
      <c r="AV56" s="483"/>
      <c r="AW56" s="483"/>
      <c r="AX56" s="483"/>
      <c r="AY56" s="483"/>
      <c r="AZ56" s="483"/>
      <c r="BA56" s="56"/>
      <c r="BB56" s="56"/>
    </row>
    <row r="57" spans="1:54" s="63" customFormat="1" ht="27.75" customHeight="1">
      <c r="A57" s="109"/>
      <c r="B57" s="538" t="s">
        <v>121</v>
      </c>
      <c r="C57" s="538"/>
      <c r="D57" s="538"/>
      <c r="E57" s="538"/>
      <c r="F57" s="538"/>
      <c r="G57" s="538"/>
      <c r="H57" s="538"/>
      <c r="I57" s="538"/>
      <c r="J57" s="538"/>
      <c r="K57" s="538"/>
      <c r="L57" s="451" t="s">
        <v>118</v>
      </c>
      <c r="M57" s="451"/>
      <c r="N57" s="451"/>
      <c r="O57" s="451"/>
      <c r="P57" s="524" t="s">
        <v>122</v>
      </c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3"/>
      <c r="AC57" s="523"/>
      <c r="AD57" s="523"/>
      <c r="AE57" s="523"/>
      <c r="AF57" s="523"/>
      <c r="AG57" s="523" t="s">
        <v>124</v>
      </c>
      <c r="AH57" s="523"/>
      <c r="AI57" s="523"/>
      <c r="AJ57" s="481"/>
      <c r="AK57" s="481"/>
      <c r="AL57" s="481"/>
      <c r="AM57" s="481"/>
      <c r="AN57" s="481">
        <f>G130</f>
        <v>0</v>
      </c>
      <c r="AO57" s="481"/>
      <c r="AP57" s="481"/>
      <c r="AQ57" s="481"/>
      <c r="AR57" s="481">
        <f>I130</f>
        <v>0</v>
      </c>
      <c r="AS57" s="481"/>
      <c r="AT57" s="481"/>
      <c r="AU57" s="481"/>
      <c r="AV57" s="483"/>
      <c r="AW57" s="483"/>
      <c r="AX57" s="483"/>
      <c r="AY57" s="483"/>
      <c r="AZ57" s="483"/>
      <c r="BA57" s="56"/>
      <c r="BB57" s="56"/>
    </row>
    <row r="58" spans="1:54" s="63" customFormat="1" ht="27.75" customHeight="1">
      <c r="A58" s="109"/>
      <c r="B58" s="538" t="s">
        <v>125</v>
      </c>
      <c r="C58" s="538"/>
      <c r="D58" s="538"/>
      <c r="E58" s="538"/>
      <c r="F58" s="538"/>
      <c r="G58" s="538"/>
      <c r="H58" s="538"/>
      <c r="I58" s="538"/>
      <c r="J58" s="538"/>
      <c r="K58" s="538"/>
      <c r="L58" s="451" t="s">
        <v>118</v>
      </c>
      <c r="M58" s="451"/>
      <c r="N58" s="451"/>
      <c r="O58" s="451"/>
      <c r="P58" s="524" t="s">
        <v>126</v>
      </c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3"/>
      <c r="AC58" s="523"/>
      <c r="AD58" s="523"/>
      <c r="AE58" s="523"/>
      <c r="AF58" s="523"/>
      <c r="AG58" s="523" t="s">
        <v>127</v>
      </c>
      <c r="AH58" s="523"/>
      <c r="AI58" s="523"/>
      <c r="AJ58" s="481">
        <v>0</v>
      </c>
      <c r="AK58" s="481"/>
      <c r="AL58" s="481"/>
      <c r="AM58" s="481"/>
      <c r="AN58" s="484">
        <v>542462.64</v>
      </c>
      <c r="AO58" s="484"/>
      <c r="AP58" s="484"/>
      <c r="AQ58" s="484"/>
      <c r="AR58" s="481">
        <v>1484900</v>
      </c>
      <c r="AS58" s="481"/>
      <c r="AT58" s="481"/>
      <c r="AU58" s="481"/>
      <c r="AV58" s="483"/>
      <c r="AW58" s="483"/>
      <c r="AX58" s="483"/>
      <c r="AY58" s="483"/>
      <c r="AZ58" s="483"/>
      <c r="BA58" s="56"/>
      <c r="BB58" s="56"/>
    </row>
    <row r="59" spans="1:54" s="63" customFormat="1" ht="23.25" customHeight="1">
      <c r="A59" s="109"/>
      <c r="B59" s="524" t="s">
        <v>128</v>
      </c>
      <c r="C59" s="524"/>
      <c r="D59" s="524"/>
      <c r="E59" s="524"/>
      <c r="F59" s="524"/>
      <c r="G59" s="524"/>
      <c r="H59" s="524"/>
      <c r="I59" s="524"/>
      <c r="J59" s="524"/>
      <c r="K59" s="524"/>
      <c r="L59" s="451" t="s">
        <v>118</v>
      </c>
      <c r="M59" s="451"/>
      <c r="N59" s="451"/>
      <c r="O59" s="451"/>
      <c r="P59" s="524" t="s">
        <v>126</v>
      </c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3"/>
      <c r="AC59" s="523"/>
      <c r="AD59" s="523"/>
      <c r="AE59" s="523"/>
      <c r="AF59" s="523"/>
      <c r="AG59" s="523" t="s">
        <v>129</v>
      </c>
      <c r="AH59" s="523"/>
      <c r="AI59" s="523"/>
      <c r="AJ59" s="481">
        <v>58445</v>
      </c>
      <c r="AK59" s="481"/>
      <c r="AL59" s="481"/>
      <c r="AM59" s="481"/>
      <c r="AN59" s="481">
        <v>2235500</v>
      </c>
      <c r="AO59" s="481"/>
      <c r="AP59" s="481"/>
      <c r="AQ59" s="481"/>
      <c r="AR59" s="481">
        <f>I130</f>
        <v>0</v>
      </c>
      <c r="AS59" s="481"/>
      <c r="AT59" s="481"/>
      <c r="AU59" s="481"/>
      <c r="AV59" s="483"/>
      <c r="AW59" s="483"/>
      <c r="AX59" s="483"/>
      <c r="AY59" s="483"/>
      <c r="AZ59" s="483"/>
      <c r="BA59" s="56"/>
      <c r="BB59" s="56"/>
    </row>
    <row r="60" spans="1:54" s="63" customFormat="1" ht="18" customHeight="1">
      <c r="A60" s="109"/>
      <c r="B60" s="521" t="s">
        <v>43</v>
      </c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2" t="s">
        <v>130</v>
      </c>
      <c r="AH60" s="522"/>
      <c r="AI60" s="522"/>
      <c r="AJ60" s="489">
        <f>SUM(AJ42:AM59)</f>
        <v>1780512.28</v>
      </c>
      <c r="AK60" s="489"/>
      <c r="AL60" s="489"/>
      <c r="AM60" s="489"/>
      <c r="AN60" s="489">
        <f>SUM(AN42:AQ59)</f>
        <v>4290156.640000001</v>
      </c>
      <c r="AO60" s="489"/>
      <c r="AP60" s="489"/>
      <c r="AQ60" s="489"/>
      <c r="AR60" s="489">
        <f>SUM(AR42:AU59)</f>
        <v>2997094</v>
      </c>
      <c r="AS60" s="489"/>
      <c r="AT60" s="489"/>
      <c r="AU60" s="489"/>
      <c r="AV60" s="483"/>
      <c r="AW60" s="483"/>
      <c r="AX60" s="483"/>
      <c r="AY60" s="483"/>
      <c r="AZ60" s="483"/>
      <c r="BA60" s="56"/>
      <c r="BB60" s="56"/>
    </row>
    <row r="61" spans="1:54" s="63" customFormat="1" ht="19.5" customHeight="1">
      <c r="A61" s="109"/>
      <c r="B61" s="524" t="s">
        <v>131</v>
      </c>
      <c r="C61" s="524"/>
      <c r="D61" s="524"/>
      <c r="E61" s="524"/>
      <c r="F61" s="524"/>
      <c r="G61" s="524"/>
      <c r="H61" s="524"/>
      <c r="I61" s="524"/>
      <c r="J61" s="524"/>
      <c r="K61" s="524"/>
      <c r="L61" s="451" t="s">
        <v>132</v>
      </c>
      <c r="M61" s="451"/>
      <c r="N61" s="451"/>
      <c r="O61" s="451"/>
      <c r="P61" s="524" t="s">
        <v>133</v>
      </c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3" t="s">
        <v>134</v>
      </c>
      <c r="AC61" s="523"/>
      <c r="AD61" s="523" t="s">
        <v>37</v>
      </c>
      <c r="AE61" s="523"/>
      <c r="AF61" s="523"/>
      <c r="AG61" s="523" t="s">
        <v>135</v>
      </c>
      <c r="AH61" s="523"/>
      <c r="AI61" s="523"/>
      <c r="AJ61" s="481">
        <v>59739</v>
      </c>
      <c r="AK61" s="481"/>
      <c r="AL61" s="481"/>
      <c r="AM61" s="481"/>
      <c r="AN61" s="481">
        <v>59739</v>
      </c>
      <c r="AO61" s="481"/>
      <c r="AP61" s="481"/>
      <c r="AQ61" s="481"/>
      <c r="AR61" s="481">
        <v>59739</v>
      </c>
      <c r="AS61" s="481"/>
      <c r="AT61" s="481"/>
      <c r="AU61" s="481"/>
      <c r="AV61" s="483"/>
      <c r="AW61" s="483"/>
      <c r="AX61" s="483"/>
      <c r="AY61" s="483"/>
      <c r="AZ61" s="483"/>
      <c r="BA61" s="56"/>
      <c r="BB61" s="56"/>
    </row>
    <row r="62" spans="1:54" s="63" customFormat="1" ht="19.5" customHeight="1">
      <c r="A62" s="109"/>
      <c r="B62" s="524" t="s">
        <v>136</v>
      </c>
      <c r="C62" s="524"/>
      <c r="D62" s="524"/>
      <c r="E62" s="524"/>
      <c r="F62" s="524"/>
      <c r="G62" s="524"/>
      <c r="H62" s="524"/>
      <c r="I62" s="524"/>
      <c r="J62" s="524"/>
      <c r="K62" s="524"/>
      <c r="L62" s="451">
        <v>86.9</v>
      </c>
      <c r="M62" s="451"/>
      <c r="N62" s="451"/>
      <c r="O62" s="451"/>
      <c r="P62" s="524" t="s">
        <v>137</v>
      </c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3"/>
      <c r="AC62" s="523"/>
      <c r="AD62" s="523"/>
      <c r="AE62" s="523"/>
      <c r="AF62" s="523"/>
      <c r="AG62" s="523" t="s">
        <v>138</v>
      </c>
      <c r="AH62" s="523"/>
      <c r="AI62" s="523"/>
      <c r="AJ62" s="481">
        <v>0</v>
      </c>
      <c r="AK62" s="481"/>
      <c r="AL62" s="481"/>
      <c r="AM62" s="481"/>
      <c r="AN62" s="481"/>
      <c r="AO62" s="481"/>
      <c r="AP62" s="481"/>
      <c r="AQ62" s="481"/>
      <c r="AR62" s="481"/>
      <c r="AS62" s="481"/>
      <c r="AT62" s="481"/>
      <c r="AU62" s="481"/>
      <c r="AV62" s="483"/>
      <c r="AW62" s="483"/>
      <c r="AX62" s="483"/>
      <c r="AY62" s="483"/>
      <c r="AZ62" s="483"/>
      <c r="BA62" s="56"/>
      <c r="BB62" s="56"/>
    </row>
    <row r="63" spans="1:54" s="63" customFormat="1" ht="23.25" customHeight="1">
      <c r="A63" s="109"/>
      <c r="B63" s="524" t="s">
        <v>139</v>
      </c>
      <c r="C63" s="524"/>
      <c r="D63" s="524"/>
      <c r="E63" s="524"/>
      <c r="F63" s="524"/>
      <c r="G63" s="524"/>
      <c r="H63" s="524"/>
      <c r="I63" s="524"/>
      <c r="J63" s="524"/>
      <c r="K63" s="524"/>
      <c r="L63" s="451" t="s">
        <v>140</v>
      </c>
      <c r="M63" s="451"/>
      <c r="N63" s="451"/>
      <c r="O63" s="451"/>
      <c r="P63" s="524" t="s">
        <v>137</v>
      </c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3"/>
      <c r="AC63" s="523"/>
      <c r="AD63" s="523"/>
      <c r="AE63" s="523"/>
      <c r="AF63" s="523"/>
      <c r="AG63" s="523" t="s">
        <v>141</v>
      </c>
      <c r="AH63" s="523"/>
      <c r="AI63" s="523"/>
      <c r="AJ63" s="484">
        <v>955558.08</v>
      </c>
      <c r="AK63" s="484"/>
      <c r="AL63" s="484"/>
      <c r="AM63" s="484"/>
      <c r="AN63" s="481">
        <v>862010</v>
      </c>
      <c r="AO63" s="481"/>
      <c r="AP63" s="481"/>
      <c r="AQ63" s="481"/>
      <c r="AR63" s="481">
        <v>861975</v>
      </c>
      <c r="AS63" s="481"/>
      <c r="AT63" s="481"/>
      <c r="AU63" s="481"/>
      <c r="AV63" s="483"/>
      <c r="AW63" s="483"/>
      <c r="AX63" s="483"/>
      <c r="AY63" s="483"/>
      <c r="AZ63" s="483"/>
      <c r="BA63" s="56"/>
      <c r="BB63" s="56"/>
    </row>
    <row r="64" spans="1:54" s="63" customFormat="1" ht="19.5" customHeight="1">
      <c r="A64" s="109"/>
      <c r="B64" s="524" t="s">
        <v>142</v>
      </c>
      <c r="C64" s="524"/>
      <c r="D64" s="524"/>
      <c r="E64" s="524"/>
      <c r="F64" s="524"/>
      <c r="G64" s="524"/>
      <c r="H64" s="524"/>
      <c r="I64" s="524"/>
      <c r="J64" s="524"/>
      <c r="K64" s="524"/>
      <c r="L64" s="451" t="s">
        <v>109</v>
      </c>
      <c r="M64" s="451"/>
      <c r="N64" s="451"/>
      <c r="O64" s="451"/>
      <c r="P64" s="524" t="s">
        <v>110</v>
      </c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3"/>
      <c r="AC64" s="523"/>
      <c r="AD64" s="523"/>
      <c r="AE64" s="523"/>
      <c r="AF64" s="523"/>
      <c r="AG64" s="523" t="s">
        <v>143</v>
      </c>
      <c r="AH64" s="523"/>
      <c r="AI64" s="523"/>
      <c r="AJ64" s="537">
        <f>E135+AC135</f>
        <v>0</v>
      </c>
      <c r="AK64" s="537"/>
      <c r="AL64" s="537"/>
      <c r="AM64" s="537"/>
      <c r="AN64" s="481">
        <f>G135+AE135</f>
        <v>58000</v>
      </c>
      <c r="AO64" s="481"/>
      <c r="AP64" s="481"/>
      <c r="AQ64" s="481"/>
      <c r="AR64" s="481">
        <f>I135+AG135</f>
        <v>0</v>
      </c>
      <c r="AS64" s="481"/>
      <c r="AT64" s="481"/>
      <c r="AU64" s="481"/>
      <c r="AV64" s="483"/>
      <c r="AW64" s="483"/>
      <c r="AX64" s="483"/>
      <c r="AY64" s="483"/>
      <c r="AZ64" s="483"/>
      <c r="BA64" s="56"/>
      <c r="BB64" s="56"/>
    </row>
    <row r="65" spans="1:54" s="63" customFormat="1" ht="20.25" customHeight="1">
      <c r="A65" s="109"/>
      <c r="B65" s="524" t="s">
        <v>144</v>
      </c>
      <c r="C65" s="524"/>
      <c r="D65" s="524"/>
      <c r="E65" s="524"/>
      <c r="F65" s="524"/>
      <c r="G65" s="524"/>
      <c r="H65" s="524"/>
      <c r="I65" s="524"/>
      <c r="J65" s="524"/>
      <c r="K65" s="524"/>
      <c r="L65" s="451" t="s">
        <v>132</v>
      </c>
      <c r="M65" s="451"/>
      <c r="N65" s="451"/>
      <c r="O65" s="451"/>
      <c r="P65" s="524" t="s">
        <v>133</v>
      </c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3"/>
      <c r="AC65" s="523"/>
      <c r="AD65" s="523"/>
      <c r="AE65" s="523"/>
      <c r="AF65" s="523"/>
      <c r="AG65" s="523" t="s">
        <v>145</v>
      </c>
      <c r="AH65" s="523"/>
      <c r="AI65" s="523"/>
      <c r="AJ65" s="481">
        <v>5400</v>
      </c>
      <c r="AK65" s="481"/>
      <c r="AL65" s="481"/>
      <c r="AM65" s="481"/>
      <c r="AN65" s="481">
        <v>5400</v>
      </c>
      <c r="AO65" s="481"/>
      <c r="AP65" s="481"/>
      <c r="AQ65" s="481"/>
      <c r="AR65" s="481">
        <v>5400</v>
      </c>
      <c r="AS65" s="481"/>
      <c r="AT65" s="481"/>
      <c r="AU65" s="481"/>
      <c r="AV65" s="483"/>
      <c r="AW65" s="483"/>
      <c r="AX65" s="483"/>
      <c r="AY65" s="483"/>
      <c r="AZ65" s="483"/>
      <c r="BA65" s="56"/>
      <c r="BB65" s="56"/>
    </row>
    <row r="66" spans="1:54" s="63" customFormat="1" ht="27.75" customHeight="1">
      <c r="A66" s="109"/>
      <c r="B66" s="524" t="s">
        <v>146</v>
      </c>
      <c r="C66" s="524"/>
      <c r="D66" s="524"/>
      <c r="E66" s="524"/>
      <c r="F66" s="524"/>
      <c r="G66" s="524"/>
      <c r="H66" s="524"/>
      <c r="I66" s="524"/>
      <c r="J66" s="524"/>
      <c r="K66" s="524"/>
      <c r="L66" s="451" t="s">
        <v>147</v>
      </c>
      <c r="M66" s="451"/>
      <c r="N66" s="451"/>
      <c r="O66" s="451"/>
      <c r="P66" s="524" t="s">
        <v>148</v>
      </c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  <c r="AB66" s="523"/>
      <c r="AC66" s="523"/>
      <c r="AD66" s="523"/>
      <c r="AE66" s="523"/>
      <c r="AF66" s="523"/>
      <c r="AG66" s="523" t="s">
        <v>149</v>
      </c>
      <c r="AH66" s="523"/>
      <c r="AI66" s="523"/>
      <c r="AJ66" s="484">
        <v>68953.25</v>
      </c>
      <c r="AK66" s="484"/>
      <c r="AL66" s="484"/>
      <c r="AM66" s="484"/>
      <c r="AN66" s="481">
        <v>69450</v>
      </c>
      <c r="AO66" s="481"/>
      <c r="AP66" s="481"/>
      <c r="AQ66" s="481"/>
      <c r="AR66" s="481">
        <v>69450</v>
      </c>
      <c r="AS66" s="481"/>
      <c r="AT66" s="481"/>
      <c r="AU66" s="481"/>
      <c r="AV66" s="483"/>
      <c r="AW66" s="483"/>
      <c r="AX66" s="483"/>
      <c r="AY66" s="483"/>
      <c r="AZ66" s="483"/>
      <c r="BA66" s="56"/>
      <c r="BB66" s="56"/>
    </row>
    <row r="67" spans="1:54" s="63" customFormat="1" ht="27.75" customHeight="1">
      <c r="A67" s="109"/>
      <c r="B67" s="524" t="s">
        <v>150</v>
      </c>
      <c r="C67" s="524"/>
      <c r="D67" s="524"/>
      <c r="E67" s="524"/>
      <c r="F67" s="524"/>
      <c r="G67" s="524"/>
      <c r="H67" s="524"/>
      <c r="I67" s="524"/>
      <c r="J67" s="524"/>
      <c r="K67" s="524"/>
      <c r="L67" s="451" t="s">
        <v>147</v>
      </c>
      <c r="M67" s="451"/>
      <c r="N67" s="451"/>
      <c r="O67" s="451"/>
      <c r="P67" s="524" t="s">
        <v>151</v>
      </c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3"/>
      <c r="AC67" s="523"/>
      <c r="AD67" s="523"/>
      <c r="AE67" s="523"/>
      <c r="AF67" s="523"/>
      <c r="AG67" s="523" t="s">
        <v>152</v>
      </c>
      <c r="AH67" s="523"/>
      <c r="AI67" s="523"/>
      <c r="AJ67" s="481">
        <v>2100</v>
      </c>
      <c r="AK67" s="481"/>
      <c r="AL67" s="481"/>
      <c r="AM67" s="481"/>
      <c r="AN67" s="481">
        <v>2100</v>
      </c>
      <c r="AO67" s="481"/>
      <c r="AP67" s="481"/>
      <c r="AQ67" s="481"/>
      <c r="AR67" s="481">
        <v>2100</v>
      </c>
      <c r="AS67" s="481"/>
      <c r="AT67" s="481"/>
      <c r="AU67" s="481"/>
      <c r="AV67" s="483"/>
      <c r="AW67" s="483"/>
      <c r="AX67" s="483"/>
      <c r="AY67" s="483"/>
      <c r="AZ67" s="483"/>
      <c r="BA67" s="56"/>
      <c r="BB67" s="56"/>
    </row>
    <row r="68" spans="1:54" s="63" customFormat="1" ht="33.75" customHeight="1">
      <c r="A68" s="109"/>
      <c r="B68" s="524" t="s">
        <v>153</v>
      </c>
      <c r="C68" s="524"/>
      <c r="D68" s="524"/>
      <c r="E68" s="524"/>
      <c r="F68" s="524"/>
      <c r="G68" s="524"/>
      <c r="H68" s="524"/>
      <c r="I68" s="524"/>
      <c r="J68" s="524"/>
      <c r="K68" s="524"/>
      <c r="L68" s="451" t="s">
        <v>154</v>
      </c>
      <c r="M68" s="451"/>
      <c r="N68" s="451"/>
      <c r="O68" s="451"/>
      <c r="P68" s="524" t="s">
        <v>155</v>
      </c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3"/>
      <c r="AC68" s="523"/>
      <c r="AD68" s="523"/>
      <c r="AE68" s="523"/>
      <c r="AF68" s="523"/>
      <c r="AG68" s="523" t="s">
        <v>156</v>
      </c>
      <c r="AH68" s="523"/>
      <c r="AI68" s="523"/>
      <c r="AJ68" s="481">
        <v>89105</v>
      </c>
      <c r="AK68" s="481"/>
      <c r="AL68" s="481"/>
      <c r="AM68" s="481"/>
      <c r="AN68" s="481">
        <v>86105</v>
      </c>
      <c r="AO68" s="481"/>
      <c r="AP68" s="481"/>
      <c r="AQ68" s="481"/>
      <c r="AR68" s="481">
        <v>86105</v>
      </c>
      <c r="AS68" s="481"/>
      <c r="AT68" s="481"/>
      <c r="AU68" s="481"/>
      <c r="AV68" s="483"/>
      <c r="AW68" s="483"/>
      <c r="AX68" s="483"/>
      <c r="AY68" s="483"/>
      <c r="AZ68" s="483"/>
      <c r="BA68" s="56"/>
      <c r="BB68" s="56"/>
    </row>
    <row r="69" spans="1:54" s="63" customFormat="1" ht="33.75" customHeight="1">
      <c r="A69" s="109"/>
      <c r="B69" s="319" t="s">
        <v>157</v>
      </c>
      <c r="C69" s="319"/>
      <c r="D69" s="319"/>
      <c r="E69" s="319"/>
      <c r="F69" s="319"/>
      <c r="G69" s="319"/>
      <c r="H69" s="319"/>
      <c r="I69" s="319"/>
      <c r="J69" s="319"/>
      <c r="K69" s="319"/>
      <c r="L69" s="287" t="s">
        <v>158</v>
      </c>
      <c r="M69" s="287"/>
      <c r="N69" s="287"/>
      <c r="O69" s="287"/>
      <c r="P69" s="529" t="s">
        <v>159</v>
      </c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3"/>
      <c r="AC69" s="523"/>
      <c r="AD69" s="523"/>
      <c r="AE69" s="523"/>
      <c r="AF69" s="523"/>
      <c r="AG69" s="523" t="s">
        <v>160</v>
      </c>
      <c r="AH69" s="523"/>
      <c r="AI69" s="523"/>
      <c r="AJ69" s="481">
        <v>8400</v>
      </c>
      <c r="AK69" s="481"/>
      <c r="AL69" s="481"/>
      <c r="AM69" s="481"/>
      <c r="AN69" s="481">
        <v>8400</v>
      </c>
      <c r="AO69" s="481"/>
      <c r="AP69" s="481"/>
      <c r="AQ69" s="481"/>
      <c r="AR69" s="481">
        <v>8400</v>
      </c>
      <c r="AS69" s="481"/>
      <c r="AT69" s="481"/>
      <c r="AU69" s="481"/>
      <c r="AV69" s="483"/>
      <c r="AW69" s="483"/>
      <c r="AX69" s="483"/>
      <c r="AY69" s="483"/>
      <c r="AZ69" s="483"/>
      <c r="BA69" s="56"/>
      <c r="BB69" s="56"/>
    </row>
    <row r="70" spans="1:54" s="63" customFormat="1" ht="21.75" customHeight="1">
      <c r="A70" s="109"/>
      <c r="B70" s="524" t="s">
        <v>161</v>
      </c>
      <c r="C70" s="524"/>
      <c r="D70" s="524"/>
      <c r="E70" s="524"/>
      <c r="F70" s="524"/>
      <c r="G70" s="524"/>
      <c r="H70" s="524"/>
      <c r="I70" s="524"/>
      <c r="J70" s="524"/>
      <c r="K70" s="524"/>
      <c r="L70" s="451" t="s">
        <v>132</v>
      </c>
      <c r="M70" s="451"/>
      <c r="N70" s="451"/>
      <c r="O70" s="451"/>
      <c r="P70" s="524" t="s">
        <v>133</v>
      </c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  <c r="AB70" s="523"/>
      <c r="AC70" s="523"/>
      <c r="AD70" s="523"/>
      <c r="AE70" s="523"/>
      <c r="AF70" s="523"/>
      <c r="AG70" s="523" t="s">
        <v>574</v>
      </c>
      <c r="AH70" s="523"/>
      <c r="AI70" s="523"/>
      <c r="AJ70" s="481">
        <v>28500</v>
      </c>
      <c r="AK70" s="481"/>
      <c r="AL70" s="481"/>
      <c r="AM70" s="481"/>
      <c r="AN70" s="481">
        <v>29640</v>
      </c>
      <c r="AO70" s="481"/>
      <c r="AP70" s="481"/>
      <c r="AQ70" s="481"/>
      <c r="AR70" s="481">
        <v>30826</v>
      </c>
      <c r="AS70" s="481"/>
      <c r="AT70" s="481"/>
      <c r="AU70" s="481"/>
      <c r="AV70" s="483"/>
      <c r="AW70" s="483"/>
      <c r="AX70" s="483"/>
      <c r="AY70" s="483"/>
      <c r="AZ70" s="483"/>
      <c r="BA70" s="56"/>
      <c r="BB70" s="56"/>
    </row>
    <row r="71" spans="1:54" s="63" customFormat="1" ht="18" customHeight="1">
      <c r="A71" s="109"/>
      <c r="B71" s="521" t="s">
        <v>43</v>
      </c>
      <c r="C71" s="521"/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1"/>
      <c r="U71" s="521"/>
      <c r="V71" s="521"/>
      <c r="W71" s="521"/>
      <c r="X71" s="521"/>
      <c r="Y71" s="521"/>
      <c r="Z71" s="521"/>
      <c r="AA71" s="521"/>
      <c r="AB71" s="521"/>
      <c r="AC71" s="521"/>
      <c r="AD71" s="521"/>
      <c r="AE71" s="521"/>
      <c r="AF71" s="521"/>
      <c r="AG71" s="522" t="s">
        <v>162</v>
      </c>
      <c r="AH71" s="522"/>
      <c r="AI71" s="522"/>
      <c r="AJ71" s="489">
        <f>SUM(AJ61:AM70)</f>
        <v>1217755.33</v>
      </c>
      <c r="AK71" s="489"/>
      <c r="AL71" s="489"/>
      <c r="AM71" s="489"/>
      <c r="AN71" s="479">
        <f>SUM(AN61:AQ70)</f>
        <v>1180844</v>
      </c>
      <c r="AO71" s="479"/>
      <c r="AP71" s="479"/>
      <c r="AQ71" s="479"/>
      <c r="AR71" s="479">
        <f>SUM(AR61:AU70)</f>
        <v>1123995</v>
      </c>
      <c r="AS71" s="479"/>
      <c r="AT71" s="479"/>
      <c r="AU71" s="479"/>
      <c r="AV71" s="480"/>
      <c r="AW71" s="480"/>
      <c r="AX71" s="480"/>
      <c r="AY71" s="480"/>
      <c r="AZ71" s="480"/>
      <c r="BA71" s="56"/>
      <c r="BB71" s="56"/>
    </row>
    <row r="72" spans="1:54" s="63" customFormat="1" ht="36" customHeight="1">
      <c r="A72" s="109"/>
      <c r="B72" s="524" t="s">
        <v>163</v>
      </c>
      <c r="C72" s="524"/>
      <c r="D72" s="524"/>
      <c r="E72" s="524"/>
      <c r="F72" s="524"/>
      <c r="G72" s="524"/>
      <c r="H72" s="524"/>
      <c r="I72" s="524"/>
      <c r="J72" s="524"/>
      <c r="K72" s="524"/>
      <c r="L72" s="451" t="s">
        <v>164</v>
      </c>
      <c r="M72" s="451"/>
      <c r="N72" s="451"/>
      <c r="O72" s="451"/>
      <c r="P72" s="524" t="s">
        <v>165</v>
      </c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3" t="s">
        <v>166</v>
      </c>
      <c r="AC72" s="523"/>
      <c r="AD72" s="523" t="s">
        <v>37</v>
      </c>
      <c r="AE72" s="523"/>
      <c r="AF72" s="523"/>
      <c r="AG72" s="523" t="s">
        <v>167</v>
      </c>
      <c r="AH72" s="523"/>
      <c r="AI72" s="523"/>
      <c r="AJ72" s="481">
        <f>E143</f>
        <v>10000</v>
      </c>
      <c r="AK72" s="481"/>
      <c r="AL72" s="481"/>
      <c r="AM72" s="481"/>
      <c r="AN72" s="481">
        <f>G143</f>
        <v>10000</v>
      </c>
      <c r="AO72" s="481"/>
      <c r="AP72" s="481"/>
      <c r="AQ72" s="481"/>
      <c r="AR72" s="481">
        <f>I143</f>
        <v>10000</v>
      </c>
      <c r="AS72" s="481"/>
      <c r="AT72" s="481"/>
      <c r="AU72" s="481"/>
      <c r="AV72" s="483"/>
      <c r="AW72" s="483"/>
      <c r="AX72" s="483"/>
      <c r="AY72" s="483"/>
      <c r="AZ72" s="483"/>
      <c r="BA72" s="56"/>
      <c r="BB72" s="56"/>
    </row>
    <row r="73" spans="1:54" s="63" customFormat="1" ht="18" customHeight="1">
      <c r="A73" s="109"/>
      <c r="B73" s="521" t="s">
        <v>43</v>
      </c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521"/>
      <c r="AD73" s="521"/>
      <c r="AE73" s="521"/>
      <c r="AF73" s="521"/>
      <c r="AG73" s="522" t="s">
        <v>168</v>
      </c>
      <c r="AH73" s="522"/>
      <c r="AI73" s="522"/>
      <c r="AJ73" s="479">
        <f>AJ72</f>
        <v>10000</v>
      </c>
      <c r="AK73" s="479"/>
      <c r="AL73" s="479"/>
      <c r="AM73" s="479"/>
      <c r="AN73" s="479">
        <f>AN72</f>
        <v>10000</v>
      </c>
      <c r="AO73" s="479"/>
      <c r="AP73" s="479"/>
      <c r="AQ73" s="479"/>
      <c r="AR73" s="479">
        <f>AR72</f>
        <v>10000</v>
      </c>
      <c r="AS73" s="479"/>
      <c r="AT73" s="479"/>
      <c r="AU73" s="479"/>
      <c r="AV73" s="483"/>
      <c r="AW73" s="483"/>
      <c r="AX73" s="483"/>
      <c r="AY73" s="483"/>
      <c r="AZ73" s="483"/>
      <c r="BA73" s="56"/>
      <c r="BB73" s="56"/>
    </row>
    <row r="74" spans="1:54" s="192" customFormat="1" ht="26.25" customHeight="1">
      <c r="A74" s="190"/>
      <c r="B74" s="535" t="s">
        <v>620</v>
      </c>
      <c r="C74" s="535"/>
      <c r="D74" s="535"/>
      <c r="E74" s="535"/>
      <c r="F74" s="535"/>
      <c r="G74" s="535"/>
      <c r="H74" s="535"/>
      <c r="I74" s="535"/>
      <c r="J74" s="535"/>
      <c r="K74" s="535"/>
      <c r="L74" s="451" t="s">
        <v>621</v>
      </c>
      <c r="M74" s="451"/>
      <c r="N74" s="451"/>
      <c r="O74" s="451"/>
      <c r="P74" s="535" t="s">
        <v>619</v>
      </c>
      <c r="Q74" s="535"/>
      <c r="R74" s="535"/>
      <c r="S74" s="535"/>
      <c r="T74" s="535"/>
      <c r="U74" s="535"/>
      <c r="V74" s="535"/>
      <c r="W74" s="535"/>
      <c r="X74" s="535"/>
      <c r="Y74" s="535"/>
      <c r="Z74" s="535"/>
      <c r="AA74" s="535"/>
      <c r="AB74" s="536" t="s">
        <v>169</v>
      </c>
      <c r="AC74" s="536"/>
      <c r="AD74" s="536" t="s">
        <v>37</v>
      </c>
      <c r="AE74" s="536"/>
      <c r="AF74" s="536"/>
      <c r="AG74" s="536" t="s">
        <v>170</v>
      </c>
      <c r="AH74" s="536"/>
      <c r="AI74" s="536"/>
      <c r="AJ74" s="530">
        <f>AC145</f>
        <v>78066</v>
      </c>
      <c r="AK74" s="530"/>
      <c r="AL74" s="530"/>
      <c r="AM74" s="530"/>
      <c r="AN74" s="530">
        <f>AE145</f>
        <v>0</v>
      </c>
      <c r="AO74" s="530"/>
      <c r="AP74" s="530"/>
      <c r="AQ74" s="530"/>
      <c r="AR74" s="530">
        <v>0</v>
      </c>
      <c r="AS74" s="530"/>
      <c r="AT74" s="530"/>
      <c r="AU74" s="530"/>
      <c r="AV74" s="531"/>
      <c r="AW74" s="531"/>
      <c r="AX74" s="531"/>
      <c r="AY74" s="531"/>
      <c r="AZ74" s="531"/>
      <c r="BA74" s="191"/>
      <c r="BB74" s="191"/>
    </row>
    <row r="75" spans="1:54" s="192" customFormat="1" ht="26.25" customHeight="1">
      <c r="A75" s="190"/>
      <c r="B75" s="535" t="s">
        <v>171</v>
      </c>
      <c r="C75" s="535"/>
      <c r="D75" s="535"/>
      <c r="E75" s="535"/>
      <c r="F75" s="535"/>
      <c r="G75" s="535"/>
      <c r="H75" s="535"/>
      <c r="I75" s="535"/>
      <c r="J75" s="535"/>
      <c r="K75" s="535"/>
      <c r="L75" s="451" t="s">
        <v>172</v>
      </c>
      <c r="M75" s="451"/>
      <c r="N75" s="451"/>
      <c r="O75" s="451"/>
      <c r="P75" s="535" t="s">
        <v>173</v>
      </c>
      <c r="Q75" s="535"/>
      <c r="R75" s="535"/>
      <c r="S75" s="535"/>
      <c r="T75" s="535"/>
      <c r="U75" s="535"/>
      <c r="V75" s="535"/>
      <c r="W75" s="535"/>
      <c r="X75" s="535"/>
      <c r="Y75" s="535"/>
      <c r="Z75" s="535"/>
      <c r="AA75" s="535"/>
      <c r="AB75" s="536" t="s">
        <v>169</v>
      </c>
      <c r="AC75" s="536"/>
      <c r="AD75" s="536" t="s">
        <v>37</v>
      </c>
      <c r="AE75" s="536"/>
      <c r="AF75" s="536"/>
      <c r="AG75" s="536" t="s">
        <v>170</v>
      </c>
      <c r="AH75" s="536"/>
      <c r="AI75" s="536"/>
      <c r="AJ75" s="530">
        <v>0</v>
      </c>
      <c r="AK75" s="530"/>
      <c r="AL75" s="530"/>
      <c r="AM75" s="530"/>
      <c r="AN75" s="530">
        <v>0</v>
      </c>
      <c r="AO75" s="530"/>
      <c r="AP75" s="530"/>
      <c r="AQ75" s="530"/>
      <c r="AR75" s="530">
        <v>0</v>
      </c>
      <c r="AS75" s="530"/>
      <c r="AT75" s="530"/>
      <c r="AU75" s="530"/>
      <c r="AV75" s="531"/>
      <c r="AW75" s="531"/>
      <c r="AX75" s="531"/>
      <c r="AY75" s="531"/>
      <c r="AZ75" s="531"/>
      <c r="BA75" s="191"/>
      <c r="BB75" s="191"/>
    </row>
    <row r="76" spans="1:54" s="192" customFormat="1" ht="27" customHeight="1">
      <c r="A76" s="190"/>
      <c r="B76" s="535" t="s">
        <v>174</v>
      </c>
      <c r="C76" s="535"/>
      <c r="D76" s="535"/>
      <c r="E76" s="535"/>
      <c r="F76" s="535"/>
      <c r="G76" s="535"/>
      <c r="H76" s="535"/>
      <c r="I76" s="535"/>
      <c r="J76" s="535"/>
      <c r="K76" s="535"/>
      <c r="L76" s="451" t="s">
        <v>175</v>
      </c>
      <c r="M76" s="451"/>
      <c r="N76" s="451"/>
      <c r="O76" s="451"/>
      <c r="P76" s="535" t="s">
        <v>176</v>
      </c>
      <c r="Q76" s="535"/>
      <c r="R76" s="535"/>
      <c r="S76" s="535"/>
      <c r="T76" s="535"/>
      <c r="U76" s="535"/>
      <c r="V76" s="535"/>
      <c r="W76" s="535"/>
      <c r="X76" s="535"/>
      <c r="Y76" s="535"/>
      <c r="Z76" s="535"/>
      <c r="AA76" s="535"/>
      <c r="AB76" s="536" t="s">
        <v>169</v>
      </c>
      <c r="AC76" s="536"/>
      <c r="AD76" s="536" t="s">
        <v>37</v>
      </c>
      <c r="AE76" s="536"/>
      <c r="AF76" s="536"/>
      <c r="AG76" s="536" t="s">
        <v>170</v>
      </c>
      <c r="AH76" s="536"/>
      <c r="AI76" s="536"/>
      <c r="AJ76" s="530">
        <v>0</v>
      </c>
      <c r="AK76" s="530"/>
      <c r="AL76" s="530"/>
      <c r="AM76" s="530"/>
      <c r="AN76" s="530">
        <f>G146</f>
        <v>0</v>
      </c>
      <c r="AO76" s="530"/>
      <c r="AP76" s="530"/>
      <c r="AQ76" s="530"/>
      <c r="AR76" s="530">
        <f>I146</f>
        <v>0</v>
      </c>
      <c r="AS76" s="530"/>
      <c r="AT76" s="530"/>
      <c r="AU76" s="530"/>
      <c r="AV76" s="531"/>
      <c r="AW76" s="531"/>
      <c r="AX76" s="531"/>
      <c r="AY76" s="531"/>
      <c r="AZ76" s="531"/>
      <c r="BA76" s="191"/>
      <c r="BB76" s="191"/>
    </row>
    <row r="77" spans="1:54" s="192" customFormat="1" ht="18" customHeight="1">
      <c r="A77" s="190"/>
      <c r="B77" s="532" t="s">
        <v>43</v>
      </c>
      <c r="C77" s="532"/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532"/>
      <c r="S77" s="532"/>
      <c r="T77" s="532"/>
      <c r="U77" s="532"/>
      <c r="V77" s="532"/>
      <c r="W77" s="532"/>
      <c r="X77" s="532"/>
      <c r="Y77" s="532"/>
      <c r="Z77" s="532"/>
      <c r="AA77" s="532"/>
      <c r="AB77" s="532"/>
      <c r="AC77" s="532"/>
      <c r="AD77" s="532"/>
      <c r="AE77" s="532"/>
      <c r="AF77" s="532"/>
      <c r="AG77" s="533" t="s">
        <v>177</v>
      </c>
      <c r="AH77" s="533"/>
      <c r="AI77" s="533"/>
      <c r="AJ77" s="534">
        <f>SUM(AJ74:AM76)</f>
        <v>78066</v>
      </c>
      <c r="AK77" s="534"/>
      <c r="AL77" s="534"/>
      <c r="AM77" s="534"/>
      <c r="AN77" s="534">
        <f>SUM(AN74:AQ76)</f>
        <v>0</v>
      </c>
      <c r="AO77" s="534"/>
      <c r="AP77" s="534"/>
      <c r="AQ77" s="534"/>
      <c r="AR77" s="534">
        <f>SUM(AR74:AU76)</f>
        <v>0</v>
      </c>
      <c r="AS77" s="534"/>
      <c r="AT77" s="534"/>
      <c r="AU77" s="534"/>
      <c r="AV77" s="531"/>
      <c r="AW77" s="531"/>
      <c r="AX77" s="531"/>
      <c r="AY77" s="531"/>
      <c r="AZ77" s="531"/>
      <c r="BA77" s="191"/>
      <c r="BB77" s="191"/>
    </row>
    <row r="78" spans="1:54" s="63" customFormat="1" ht="36" customHeight="1">
      <c r="A78" s="109"/>
      <c r="B78" s="524" t="s">
        <v>178</v>
      </c>
      <c r="C78" s="524"/>
      <c r="D78" s="524"/>
      <c r="E78" s="524"/>
      <c r="F78" s="524"/>
      <c r="G78" s="524"/>
      <c r="H78" s="524"/>
      <c r="I78" s="524"/>
      <c r="J78" s="524"/>
      <c r="K78" s="524"/>
      <c r="L78" s="451" t="s">
        <v>179</v>
      </c>
      <c r="M78" s="451"/>
      <c r="N78" s="451"/>
      <c r="O78" s="451"/>
      <c r="P78" s="524" t="s">
        <v>180</v>
      </c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3" t="s">
        <v>181</v>
      </c>
      <c r="AC78" s="523"/>
      <c r="AD78" s="523" t="s">
        <v>37</v>
      </c>
      <c r="AE78" s="523"/>
      <c r="AF78" s="523"/>
      <c r="AG78" s="523" t="s">
        <v>182</v>
      </c>
      <c r="AH78" s="523"/>
      <c r="AI78" s="523"/>
      <c r="AJ78" s="484">
        <v>10125.87</v>
      </c>
      <c r="AK78" s="484"/>
      <c r="AL78" s="484"/>
      <c r="AM78" s="484"/>
      <c r="AN78" s="481">
        <f>G148</f>
        <v>2500</v>
      </c>
      <c r="AO78" s="481"/>
      <c r="AP78" s="481"/>
      <c r="AQ78" s="481"/>
      <c r="AR78" s="481">
        <f>I148</f>
        <v>2500</v>
      </c>
      <c r="AS78" s="481"/>
      <c r="AT78" s="481"/>
      <c r="AU78" s="481"/>
      <c r="AV78" s="483"/>
      <c r="AW78" s="483"/>
      <c r="AX78" s="483"/>
      <c r="AY78" s="483"/>
      <c r="AZ78" s="483"/>
      <c r="BA78" s="56"/>
      <c r="BB78" s="56"/>
    </row>
    <row r="79" spans="1:54" s="63" customFormat="1" ht="18" customHeight="1">
      <c r="A79" s="109"/>
      <c r="B79" s="521" t="s">
        <v>43</v>
      </c>
      <c r="C79" s="521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521"/>
      <c r="Q79" s="521"/>
      <c r="R79" s="521"/>
      <c r="S79" s="521"/>
      <c r="T79" s="521"/>
      <c r="U79" s="521"/>
      <c r="V79" s="521"/>
      <c r="W79" s="521"/>
      <c r="X79" s="521"/>
      <c r="Y79" s="521"/>
      <c r="Z79" s="521"/>
      <c r="AA79" s="521"/>
      <c r="AB79" s="521"/>
      <c r="AC79" s="521"/>
      <c r="AD79" s="521"/>
      <c r="AE79" s="521"/>
      <c r="AF79" s="521"/>
      <c r="AG79" s="522" t="s">
        <v>183</v>
      </c>
      <c r="AH79" s="522"/>
      <c r="AI79" s="522"/>
      <c r="AJ79" s="489">
        <f>AJ78</f>
        <v>10125.87</v>
      </c>
      <c r="AK79" s="489"/>
      <c r="AL79" s="489"/>
      <c r="AM79" s="489"/>
      <c r="AN79" s="479">
        <f>AN78</f>
        <v>2500</v>
      </c>
      <c r="AO79" s="479"/>
      <c r="AP79" s="479"/>
      <c r="AQ79" s="479"/>
      <c r="AR79" s="479">
        <f>AR78</f>
        <v>2500</v>
      </c>
      <c r="AS79" s="479"/>
      <c r="AT79" s="479"/>
      <c r="AU79" s="479"/>
      <c r="AV79" s="483"/>
      <c r="AW79" s="483"/>
      <c r="AX79" s="483"/>
      <c r="AY79" s="483"/>
      <c r="AZ79" s="483"/>
      <c r="BA79" s="56"/>
      <c r="BB79" s="56"/>
    </row>
    <row r="80" spans="1:54" s="63" customFormat="1" ht="26.25" customHeight="1">
      <c r="A80" s="109"/>
      <c r="B80" s="524" t="s">
        <v>184</v>
      </c>
      <c r="C80" s="524"/>
      <c r="D80" s="524"/>
      <c r="E80" s="524"/>
      <c r="F80" s="524"/>
      <c r="G80" s="524"/>
      <c r="H80" s="524"/>
      <c r="I80" s="524"/>
      <c r="J80" s="524"/>
      <c r="K80" s="524"/>
      <c r="L80" s="451" t="s">
        <v>185</v>
      </c>
      <c r="M80" s="451"/>
      <c r="N80" s="451"/>
      <c r="O80" s="451"/>
      <c r="P80" s="524" t="s">
        <v>186</v>
      </c>
      <c r="Q80" s="524"/>
      <c r="R80" s="524"/>
      <c r="S80" s="524"/>
      <c r="T80" s="524"/>
      <c r="U80" s="524"/>
      <c r="V80" s="524"/>
      <c r="W80" s="524"/>
      <c r="X80" s="524"/>
      <c r="Y80" s="524"/>
      <c r="Z80" s="524"/>
      <c r="AA80" s="524"/>
      <c r="AB80" s="523" t="s">
        <v>187</v>
      </c>
      <c r="AC80" s="523"/>
      <c r="AD80" s="523" t="s">
        <v>37</v>
      </c>
      <c r="AE80" s="523"/>
      <c r="AF80" s="523"/>
      <c r="AG80" s="523" t="s">
        <v>188</v>
      </c>
      <c r="AH80" s="523"/>
      <c r="AI80" s="523"/>
      <c r="AJ80" s="481">
        <v>155184</v>
      </c>
      <c r="AK80" s="481"/>
      <c r="AL80" s="481"/>
      <c r="AM80" s="481"/>
      <c r="AN80" s="481">
        <v>155184</v>
      </c>
      <c r="AO80" s="481"/>
      <c r="AP80" s="481"/>
      <c r="AQ80" s="481"/>
      <c r="AR80" s="481">
        <v>169184</v>
      </c>
      <c r="AS80" s="481"/>
      <c r="AT80" s="481"/>
      <c r="AU80" s="481"/>
      <c r="AV80" s="483"/>
      <c r="AW80" s="483"/>
      <c r="AX80" s="483"/>
      <c r="AY80" s="483"/>
      <c r="AZ80" s="483"/>
      <c r="BA80" s="56"/>
      <c r="BB80" s="56"/>
    </row>
    <row r="81" spans="1:54" s="63" customFormat="1" ht="18" customHeight="1">
      <c r="A81" s="109"/>
      <c r="B81" s="521" t="s">
        <v>43</v>
      </c>
      <c r="C81" s="521"/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2" t="s">
        <v>189</v>
      </c>
      <c r="AH81" s="522"/>
      <c r="AI81" s="522"/>
      <c r="AJ81" s="479">
        <f>AJ80</f>
        <v>155184</v>
      </c>
      <c r="AK81" s="479"/>
      <c r="AL81" s="479"/>
      <c r="AM81" s="479"/>
      <c r="AN81" s="479">
        <f>AN80</f>
        <v>155184</v>
      </c>
      <c r="AO81" s="479"/>
      <c r="AP81" s="479"/>
      <c r="AQ81" s="479"/>
      <c r="AR81" s="479">
        <f>AR80</f>
        <v>169184</v>
      </c>
      <c r="AS81" s="479"/>
      <c r="AT81" s="479"/>
      <c r="AU81" s="479"/>
      <c r="AV81" s="483"/>
      <c r="AW81" s="483"/>
      <c r="AX81" s="483"/>
      <c r="AY81" s="483"/>
      <c r="AZ81" s="483"/>
      <c r="BA81" s="56"/>
      <c r="BB81" s="56"/>
    </row>
    <row r="82" spans="1:54" s="63" customFormat="1" ht="60" customHeight="1">
      <c r="A82" s="109"/>
      <c r="B82" s="524" t="s">
        <v>190</v>
      </c>
      <c r="C82" s="524"/>
      <c r="D82" s="524"/>
      <c r="E82" s="524"/>
      <c r="F82" s="524"/>
      <c r="G82" s="524"/>
      <c r="H82" s="524"/>
      <c r="I82" s="524"/>
      <c r="J82" s="524"/>
      <c r="K82" s="524"/>
      <c r="L82" s="451" t="s">
        <v>191</v>
      </c>
      <c r="M82" s="451"/>
      <c r="N82" s="451"/>
      <c r="O82" s="451"/>
      <c r="P82" s="524" t="s">
        <v>192</v>
      </c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3" t="s">
        <v>193</v>
      </c>
      <c r="AC82" s="523"/>
      <c r="AD82" s="523" t="s">
        <v>37</v>
      </c>
      <c r="AE82" s="523"/>
      <c r="AF82" s="523"/>
      <c r="AG82" s="523" t="s">
        <v>194</v>
      </c>
      <c r="AH82" s="523"/>
      <c r="AI82" s="523"/>
      <c r="AJ82" s="481">
        <f>E152</f>
        <v>40000</v>
      </c>
      <c r="AK82" s="481"/>
      <c r="AL82" s="481"/>
      <c r="AM82" s="481"/>
      <c r="AN82" s="481">
        <f>G152</f>
        <v>40000</v>
      </c>
      <c r="AO82" s="481"/>
      <c r="AP82" s="481"/>
      <c r="AQ82" s="481"/>
      <c r="AR82" s="481">
        <f>I152</f>
        <v>60000</v>
      </c>
      <c r="AS82" s="481"/>
      <c r="AT82" s="481"/>
      <c r="AU82" s="481"/>
      <c r="AV82" s="483"/>
      <c r="AW82" s="483"/>
      <c r="AX82" s="483"/>
      <c r="AY82" s="483"/>
      <c r="AZ82" s="483"/>
      <c r="BA82" s="56"/>
      <c r="BB82" s="56"/>
    </row>
    <row r="83" spans="1:54" s="63" customFormat="1" ht="18" customHeight="1">
      <c r="A83" s="109"/>
      <c r="B83" s="521" t="s">
        <v>43</v>
      </c>
      <c r="C83" s="521"/>
      <c r="D83" s="521"/>
      <c r="E83" s="521"/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P83" s="521"/>
      <c r="Q83" s="521"/>
      <c r="R83" s="521"/>
      <c r="S83" s="521"/>
      <c r="T83" s="521"/>
      <c r="U83" s="521"/>
      <c r="V83" s="521"/>
      <c r="W83" s="521"/>
      <c r="X83" s="521"/>
      <c r="Y83" s="521"/>
      <c r="Z83" s="521"/>
      <c r="AA83" s="521"/>
      <c r="AB83" s="521"/>
      <c r="AC83" s="521"/>
      <c r="AD83" s="521"/>
      <c r="AE83" s="521"/>
      <c r="AF83" s="521"/>
      <c r="AG83" s="522" t="s">
        <v>195</v>
      </c>
      <c r="AH83" s="522"/>
      <c r="AI83" s="522"/>
      <c r="AJ83" s="479">
        <f>AJ82</f>
        <v>40000</v>
      </c>
      <c r="AK83" s="479"/>
      <c r="AL83" s="479"/>
      <c r="AM83" s="479"/>
      <c r="AN83" s="479">
        <f>AN82</f>
        <v>40000</v>
      </c>
      <c r="AO83" s="479"/>
      <c r="AP83" s="479"/>
      <c r="AQ83" s="479"/>
      <c r="AR83" s="479">
        <f>AR82</f>
        <v>60000</v>
      </c>
      <c r="AS83" s="479"/>
      <c r="AT83" s="479"/>
      <c r="AU83" s="479"/>
      <c r="AV83" s="483"/>
      <c r="AW83" s="483"/>
      <c r="AX83" s="483"/>
      <c r="AY83" s="483"/>
      <c r="AZ83" s="483"/>
      <c r="BA83" s="56"/>
      <c r="BB83" s="56"/>
    </row>
    <row r="84" spans="1:54" s="135" customFormat="1" ht="34.5" customHeight="1">
      <c r="A84" s="71"/>
      <c r="B84" s="319" t="s">
        <v>196</v>
      </c>
      <c r="C84" s="319"/>
      <c r="D84" s="319"/>
      <c r="E84" s="319"/>
      <c r="F84" s="319"/>
      <c r="G84" s="319"/>
      <c r="H84" s="319"/>
      <c r="I84" s="319"/>
      <c r="J84" s="319"/>
      <c r="K84" s="319"/>
      <c r="L84" s="451" t="s">
        <v>197</v>
      </c>
      <c r="M84" s="451"/>
      <c r="N84" s="451"/>
      <c r="O84" s="451"/>
      <c r="P84" s="529" t="s">
        <v>198</v>
      </c>
      <c r="Q84" s="529"/>
      <c r="R84" s="529"/>
      <c r="S84" s="529"/>
      <c r="T84" s="529"/>
      <c r="U84" s="529"/>
      <c r="V84" s="529"/>
      <c r="W84" s="529"/>
      <c r="X84" s="529"/>
      <c r="Y84" s="529"/>
      <c r="Z84" s="529"/>
      <c r="AA84" s="529"/>
      <c r="AB84" s="312" t="s">
        <v>199</v>
      </c>
      <c r="AC84" s="312"/>
      <c r="AD84" s="312" t="s">
        <v>37</v>
      </c>
      <c r="AE84" s="312"/>
      <c r="AF84" s="312"/>
      <c r="AG84" s="312" t="s">
        <v>200</v>
      </c>
      <c r="AH84" s="312"/>
      <c r="AI84" s="312"/>
      <c r="AJ84" s="321">
        <v>56060.01</v>
      </c>
      <c r="AK84" s="321"/>
      <c r="AL84" s="321"/>
      <c r="AM84" s="321"/>
      <c r="AN84" s="290">
        <v>79497</v>
      </c>
      <c r="AO84" s="290"/>
      <c r="AP84" s="290"/>
      <c r="AQ84" s="290"/>
      <c r="AR84" s="290">
        <v>79497</v>
      </c>
      <c r="AS84" s="290"/>
      <c r="AT84" s="290"/>
      <c r="AU84" s="290"/>
      <c r="AV84" s="303"/>
      <c r="AW84" s="303"/>
      <c r="AX84" s="303"/>
      <c r="AY84" s="303"/>
      <c r="AZ84" s="303"/>
      <c r="BA84" s="47"/>
      <c r="BB84" s="47"/>
    </row>
    <row r="85" spans="1:54" s="135" customFormat="1" ht="43.5" customHeight="1">
      <c r="A85" s="71"/>
      <c r="B85" s="319" t="s">
        <v>201</v>
      </c>
      <c r="C85" s="319"/>
      <c r="D85" s="319"/>
      <c r="E85" s="319"/>
      <c r="F85" s="319"/>
      <c r="G85" s="319"/>
      <c r="H85" s="319"/>
      <c r="I85" s="319"/>
      <c r="J85" s="319"/>
      <c r="K85" s="319"/>
      <c r="L85" s="451" t="s">
        <v>202</v>
      </c>
      <c r="M85" s="451"/>
      <c r="N85" s="451"/>
      <c r="O85" s="451"/>
      <c r="P85" s="319" t="s">
        <v>203</v>
      </c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2"/>
      <c r="AC85" s="312"/>
      <c r="AD85" s="312"/>
      <c r="AE85" s="312"/>
      <c r="AF85" s="312"/>
      <c r="AG85" s="312" t="s">
        <v>204</v>
      </c>
      <c r="AH85" s="312"/>
      <c r="AI85" s="312"/>
      <c r="AJ85" s="290">
        <f>E155</f>
        <v>25000</v>
      </c>
      <c r="AK85" s="290"/>
      <c r="AL85" s="290"/>
      <c r="AM85" s="290"/>
      <c r="AN85" s="290">
        <f>G155</f>
        <v>25000</v>
      </c>
      <c r="AO85" s="290"/>
      <c r="AP85" s="290"/>
      <c r="AQ85" s="290"/>
      <c r="AR85" s="290">
        <f>I155</f>
        <v>25000</v>
      </c>
      <c r="AS85" s="290"/>
      <c r="AT85" s="290"/>
      <c r="AU85" s="290"/>
      <c r="AV85" s="303"/>
      <c r="AW85" s="303"/>
      <c r="AX85" s="303"/>
      <c r="AY85" s="303"/>
      <c r="AZ85" s="303"/>
      <c r="BA85" s="47"/>
      <c r="BB85" s="47"/>
    </row>
    <row r="86" spans="1:54" s="195" customFormat="1" ht="43.5" customHeight="1">
      <c r="A86" s="193"/>
      <c r="B86" s="475" t="s">
        <v>205</v>
      </c>
      <c r="C86" s="475"/>
      <c r="D86" s="475"/>
      <c r="E86" s="475"/>
      <c r="F86" s="475"/>
      <c r="G86" s="475"/>
      <c r="H86" s="475"/>
      <c r="I86" s="475"/>
      <c r="J86" s="475"/>
      <c r="K86" s="475"/>
      <c r="L86" s="527" t="s">
        <v>206</v>
      </c>
      <c r="M86" s="527"/>
      <c r="N86" s="527"/>
      <c r="O86" s="527"/>
      <c r="P86" s="475" t="s">
        <v>205</v>
      </c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312"/>
      <c r="AC86" s="312"/>
      <c r="AD86" s="312"/>
      <c r="AE86" s="312"/>
      <c r="AF86" s="312"/>
      <c r="AG86" s="528" t="s">
        <v>207</v>
      </c>
      <c r="AH86" s="528"/>
      <c r="AI86" s="528"/>
      <c r="AJ86" s="525">
        <f>AC156</f>
        <v>0</v>
      </c>
      <c r="AK86" s="525"/>
      <c r="AL86" s="525"/>
      <c r="AM86" s="525"/>
      <c r="AN86" s="525">
        <f>AE156</f>
        <v>19300</v>
      </c>
      <c r="AO86" s="525"/>
      <c r="AP86" s="525"/>
      <c r="AQ86" s="525"/>
      <c r="AR86" s="525">
        <f>AG156</f>
        <v>0</v>
      </c>
      <c r="AS86" s="525"/>
      <c r="AT86" s="525"/>
      <c r="AU86" s="525"/>
      <c r="AV86" s="526"/>
      <c r="AW86" s="526"/>
      <c r="AX86" s="526"/>
      <c r="AY86" s="526"/>
      <c r="AZ86" s="526"/>
      <c r="BA86" s="194"/>
      <c r="BB86" s="194"/>
    </row>
    <row r="87" spans="1:54" s="195" customFormat="1" ht="43.5" customHeight="1">
      <c r="A87" s="193"/>
      <c r="B87" s="475" t="s">
        <v>208</v>
      </c>
      <c r="C87" s="475"/>
      <c r="D87" s="475"/>
      <c r="E87" s="475"/>
      <c r="F87" s="475"/>
      <c r="G87" s="475"/>
      <c r="H87" s="475"/>
      <c r="I87" s="475"/>
      <c r="J87" s="475"/>
      <c r="K87" s="475"/>
      <c r="L87" s="527" t="s">
        <v>209</v>
      </c>
      <c r="M87" s="527"/>
      <c r="N87" s="527"/>
      <c r="O87" s="527"/>
      <c r="P87" s="475" t="s">
        <v>210</v>
      </c>
      <c r="Q87" s="475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312"/>
      <c r="AC87" s="312"/>
      <c r="AD87" s="312"/>
      <c r="AE87" s="312"/>
      <c r="AF87" s="312"/>
      <c r="AG87" s="528" t="s">
        <v>211</v>
      </c>
      <c r="AH87" s="528"/>
      <c r="AI87" s="528"/>
      <c r="AJ87" s="525">
        <f>E157</f>
        <v>1000</v>
      </c>
      <c r="AK87" s="525"/>
      <c r="AL87" s="525"/>
      <c r="AM87" s="525"/>
      <c r="AN87" s="525">
        <f>G157</f>
        <v>0</v>
      </c>
      <c r="AO87" s="525"/>
      <c r="AP87" s="525"/>
      <c r="AQ87" s="525"/>
      <c r="AR87" s="525">
        <f>I157</f>
        <v>0</v>
      </c>
      <c r="AS87" s="525"/>
      <c r="AT87" s="525"/>
      <c r="AU87" s="525"/>
      <c r="AV87" s="526"/>
      <c r="AW87" s="526"/>
      <c r="AX87" s="526"/>
      <c r="AY87" s="526"/>
      <c r="AZ87" s="526"/>
      <c r="BA87" s="194"/>
      <c r="BB87" s="194"/>
    </row>
    <row r="88" spans="1:54" s="195" customFormat="1" ht="33" customHeight="1">
      <c r="A88" s="193"/>
      <c r="B88" s="469" t="s">
        <v>2</v>
      </c>
      <c r="C88" s="470"/>
      <c r="D88" s="470"/>
      <c r="E88" s="470"/>
      <c r="F88" s="470"/>
      <c r="G88" s="470"/>
      <c r="H88" s="470"/>
      <c r="I88" s="470"/>
      <c r="J88" s="470"/>
      <c r="K88" s="471"/>
      <c r="L88" s="472">
        <v>32.99</v>
      </c>
      <c r="M88" s="473"/>
      <c r="N88" s="473"/>
      <c r="O88" s="474"/>
      <c r="P88" s="475" t="s">
        <v>210</v>
      </c>
      <c r="Q88" s="475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312"/>
      <c r="AC88" s="312"/>
      <c r="AD88" s="312"/>
      <c r="AE88" s="312"/>
      <c r="AF88" s="312"/>
      <c r="AG88" s="476" t="s">
        <v>214</v>
      </c>
      <c r="AH88" s="477"/>
      <c r="AI88" s="478"/>
      <c r="AJ88" s="460">
        <v>23436.99</v>
      </c>
      <c r="AK88" s="461"/>
      <c r="AL88" s="461"/>
      <c r="AM88" s="462"/>
      <c r="AN88" s="463"/>
      <c r="AO88" s="464"/>
      <c r="AP88" s="464"/>
      <c r="AQ88" s="465"/>
      <c r="AR88" s="463"/>
      <c r="AS88" s="464"/>
      <c r="AT88" s="464"/>
      <c r="AU88" s="465"/>
      <c r="AV88" s="466"/>
      <c r="AW88" s="467"/>
      <c r="AX88" s="467"/>
      <c r="AY88" s="467"/>
      <c r="AZ88" s="468"/>
      <c r="BA88" s="194"/>
      <c r="BB88" s="194"/>
    </row>
    <row r="89" spans="1:54" s="63" customFormat="1" ht="26.25" customHeight="1">
      <c r="A89" s="109"/>
      <c r="B89" s="524" t="s">
        <v>212</v>
      </c>
      <c r="C89" s="524"/>
      <c r="D89" s="524"/>
      <c r="E89" s="524"/>
      <c r="F89" s="524"/>
      <c r="G89" s="524"/>
      <c r="H89" s="524"/>
      <c r="I89" s="524"/>
      <c r="J89" s="524"/>
      <c r="K89" s="524"/>
      <c r="L89" s="451" t="s">
        <v>206</v>
      </c>
      <c r="M89" s="451"/>
      <c r="N89" s="451"/>
      <c r="O89" s="451"/>
      <c r="P89" s="524" t="s">
        <v>213</v>
      </c>
      <c r="Q89" s="524"/>
      <c r="R89" s="524"/>
      <c r="S89" s="524"/>
      <c r="T89" s="524"/>
      <c r="U89" s="524"/>
      <c r="V89" s="524"/>
      <c r="W89" s="524"/>
      <c r="X89" s="524"/>
      <c r="Y89" s="524"/>
      <c r="Z89" s="524"/>
      <c r="AA89" s="524"/>
      <c r="AB89" s="312"/>
      <c r="AC89" s="312"/>
      <c r="AD89" s="312"/>
      <c r="AE89" s="312"/>
      <c r="AF89" s="312"/>
      <c r="AG89" s="312" t="s">
        <v>3</v>
      </c>
      <c r="AH89" s="312"/>
      <c r="AI89" s="312"/>
      <c r="AJ89" s="481">
        <v>15000</v>
      </c>
      <c r="AK89" s="481"/>
      <c r="AL89" s="481"/>
      <c r="AM89" s="481"/>
      <c r="AN89" s="481">
        <v>15000</v>
      </c>
      <c r="AO89" s="481"/>
      <c r="AP89" s="481"/>
      <c r="AQ89" s="481"/>
      <c r="AR89" s="481">
        <v>15000</v>
      </c>
      <c r="AS89" s="481"/>
      <c r="AT89" s="481"/>
      <c r="AU89" s="481"/>
      <c r="AV89" s="483"/>
      <c r="AW89" s="483"/>
      <c r="AX89" s="483"/>
      <c r="AY89" s="483"/>
      <c r="AZ89" s="483"/>
      <c r="BA89" s="56"/>
      <c r="BB89" s="56"/>
    </row>
    <row r="90" spans="1:54" s="63" customFormat="1" ht="18" customHeight="1">
      <c r="A90" s="109"/>
      <c r="B90" s="521" t="s">
        <v>43</v>
      </c>
      <c r="C90" s="521"/>
      <c r="D90" s="521"/>
      <c r="E90" s="521"/>
      <c r="F90" s="521"/>
      <c r="G90" s="521"/>
      <c r="H90" s="521"/>
      <c r="I90" s="521"/>
      <c r="J90" s="521"/>
      <c r="K90" s="521"/>
      <c r="L90" s="521"/>
      <c r="M90" s="521"/>
      <c r="N90" s="521"/>
      <c r="O90" s="521"/>
      <c r="P90" s="521"/>
      <c r="Q90" s="521"/>
      <c r="R90" s="521"/>
      <c r="S90" s="521"/>
      <c r="T90" s="521"/>
      <c r="U90" s="521"/>
      <c r="V90" s="521"/>
      <c r="W90" s="521"/>
      <c r="X90" s="521"/>
      <c r="Y90" s="521"/>
      <c r="Z90" s="521"/>
      <c r="AA90" s="521"/>
      <c r="AB90" s="521"/>
      <c r="AC90" s="521"/>
      <c r="AD90" s="521"/>
      <c r="AE90" s="521"/>
      <c r="AF90" s="521"/>
      <c r="AG90" s="522" t="s">
        <v>215</v>
      </c>
      <c r="AH90" s="522"/>
      <c r="AI90" s="522"/>
      <c r="AJ90" s="479">
        <f>SUM(AJ84:AM89)</f>
        <v>120497.00000000001</v>
      </c>
      <c r="AK90" s="479"/>
      <c r="AL90" s="479"/>
      <c r="AM90" s="479"/>
      <c r="AN90" s="479">
        <f>SUM(AN84:AQ89)</f>
        <v>138797</v>
      </c>
      <c r="AO90" s="479"/>
      <c r="AP90" s="479"/>
      <c r="AQ90" s="479"/>
      <c r="AR90" s="479">
        <f>SUM(AR84:AU89)</f>
        <v>119497</v>
      </c>
      <c r="AS90" s="479"/>
      <c r="AT90" s="479"/>
      <c r="AU90" s="479"/>
      <c r="AV90" s="483"/>
      <c r="AW90" s="483"/>
      <c r="AX90" s="483"/>
      <c r="AY90" s="483"/>
      <c r="AZ90" s="483"/>
      <c r="BA90" s="56"/>
      <c r="BB90" s="56"/>
    </row>
    <row r="91" spans="1:54" s="63" customFormat="1" ht="26.25" customHeight="1">
      <c r="A91" s="109"/>
      <c r="B91" s="524" t="s">
        <v>216</v>
      </c>
      <c r="C91" s="524"/>
      <c r="D91" s="524"/>
      <c r="E91" s="524"/>
      <c r="F91" s="524"/>
      <c r="G91" s="524"/>
      <c r="H91" s="524"/>
      <c r="I91" s="524"/>
      <c r="J91" s="524"/>
      <c r="K91" s="524"/>
      <c r="L91" s="451" t="s">
        <v>217</v>
      </c>
      <c r="M91" s="451"/>
      <c r="N91" s="451"/>
      <c r="O91" s="451"/>
      <c r="P91" s="524" t="s">
        <v>218</v>
      </c>
      <c r="Q91" s="524"/>
      <c r="R91" s="524"/>
      <c r="S91" s="524"/>
      <c r="T91" s="524"/>
      <c r="U91" s="524"/>
      <c r="V91" s="524"/>
      <c r="W91" s="524"/>
      <c r="X91" s="524"/>
      <c r="Y91" s="524"/>
      <c r="Z91" s="524"/>
      <c r="AA91" s="524"/>
      <c r="AB91" s="523" t="s">
        <v>219</v>
      </c>
      <c r="AC91" s="523"/>
      <c r="AD91" s="523" t="s">
        <v>37</v>
      </c>
      <c r="AE91" s="523"/>
      <c r="AF91" s="523"/>
      <c r="AG91" s="523" t="s">
        <v>220</v>
      </c>
      <c r="AH91" s="523"/>
      <c r="AI91" s="523"/>
      <c r="AJ91" s="481">
        <v>822</v>
      </c>
      <c r="AK91" s="481"/>
      <c r="AL91" s="481"/>
      <c r="AM91" s="481"/>
      <c r="AN91" s="481">
        <v>630</v>
      </c>
      <c r="AO91" s="481"/>
      <c r="AP91" s="481"/>
      <c r="AQ91" s="481"/>
      <c r="AR91" s="481">
        <v>630</v>
      </c>
      <c r="AS91" s="481"/>
      <c r="AT91" s="481"/>
      <c r="AU91" s="481"/>
      <c r="AV91" s="483"/>
      <c r="AW91" s="483"/>
      <c r="AX91" s="483"/>
      <c r="AY91" s="483"/>
      <c r="AZ91" s="483"/>
      <c r="BA91" s="56"/>
      <c r="BB91" s="56"/>
    </row>
    <row r="92" spans="1:54" s="63" customFormat="1" ht="18" customHeight="1">
      <c r="A92" s="109"/>
      <c r="B92" s="521" t="s">
        <v>43</v>
      </c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2" t="s">
        <v>221</v>
      </c>
      <c r="AH92" s="522"/>
      <c r="AI92" s="522"/>
      <c r="AJ92" s="479">
        <f>AJ91</f>
        <v>822</v>
      </c>
      <c r="AK92" s="479"/>
      <c r="AL92" s="479"/>
      <c r="AM92" s="479"/>
      <c r="AN92" s="479">
        <f>AN91</f>
        <v>630</v>
      </c>
      <c r="AO92" s="479"/>
      <c r="AP92" s="479"/>
      <c r="AQ92" s="479"/>
      <c r="AR92" s="479">
        <f>AR91</f>
        <v>630</v>
      </c>
      <c r="AS92" s="479"/>
      <c r="AT92" s="479"/>
      <c r="AU92" s="479"/>
      <c r="AV92" s="483"/>
      <c r="AW92" s="483"/>
      <c r="AX92" s="483"/>
      <c r="AY92" s="483"/>
      <c r="AZ92" s="483"/>
      <c r="BA92" s="56"/>
      <c r="BB92" s="56"/>
    </row>
    <row r="93" spans="1:74" s="135" customFormat="1" ht="18" customHeight="1">
      <c r="A93" s="47"/>
      <c r="B93" s="520" t="s">
        <v>350</v>
      </c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497">
        <v>9009</v>
      </c>
      <c r="AH93" s="497"/>
      <c r="AI93" s="497"/>
      <c r="AJ93" s="519">
        <f>AJ32+AJ39+AJ41+AJ60+AJ71+AJ73+AJ79+AJ81+AJ83+AJ90+AJ92+AJ77</f>
        <v>7122730.48</v>
      </c>
      <c r="AK93" s="519"/>
      <c r="AL93" s="519"/>
      <c r="AM93" s="519"/>
      <c r="AN93" s="519">
        <f>AN32+AN39+AN41+AN60+AN71+AN73+AN79+AN81+AN83+AN90+AN92+AN77</f>
        <v>9673108.64</v>
      </c>
      <c r="AO93" s="519"/>
      <c r="AP93" s="519"/>
      <c r="AQ93" s="519"/>
      <c r="AR93" s="519">
        <f>AR32+AR39+AR41+AR60+AR71+AR73+AR79+AR81+AR83+AR90+AR92+AR77</f>
        <v>8489559</v>
      </c>
      <c r="AS93" s="519"/>
      <c r="AT93" s="519"/>
      <c r="AU93" s="519"/>
      <c r="AV93" s="497"/>
      <c r="AW93" s="497"/>
      <c r="AX93" s="497"/>
      <c r="AY93" s="497"/>
      <c r="AZ93" s="497"/>
      <c r="BA93" s="47"/>
      <c r="BB93" s="47"/>
      <c r="BV93" s="135" t="s">
        <v>491</v>
      </c>
    </row>
    <row r="94" spans="1:60" s="135" customFormat="1" ht="21" customHeight="1">
      <c r="A94" s="71"/>
      <c r="B94" s="303" t="s">
        <v>316</v>
      </c>
      <c r="C94" s="303"/>
      <c r="D94" s="303"/>
      <c r="E94" s="303" t="s">
        <v>362</v>
      </c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71"/>
      <c r="BB94" s="71"/>
      <c r="BC94" s="141"/>
      <c r="BD94" s="141"/>
      <c r="BE94" s="141"/>
      <c r="BF94" s="141"/>
      <c r="BG94" s="141"/>
      <c r="BH94" s="141"/>
    </row>
    <row r="95" spans="1:60" s="135" customFormat="1" ht="24.75" customHeight="1">
      <c r="A95" s="71"/>
      <c r="B95" s="303"/>
      <c r="C95" s="303"/>
      <c r="D95" s="303"/>
      <c r="E95" s="287" t="s">
        <v>222</v>
      </c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7"/>
      <c r="AU95" s="287"/>
      <c r="AV95" s="287"/>
      <c r="AW95" s="287"/>
      <c r="AX95" s="287"/>
      <c r="AY95" s="287"/>
      <c r="AZ95" s="287"/>
      <c r="BA95" s="21"/>
      <c r="BB95" s="21"/>
      <c r="BC95" s="196"/>
      <c r="BD95" s="196"/>
      <c r="BE95" s="196"/>
      <c r="BF95" s="196"/>
      <c r="BG95" s="196"/>
      <c r="BH95" s="141"/>
    </row>
    <row r="96" spans="1:60" s="135" customFormat="1" ht="35.25" customHeight="1">
      <c r="A96" s="71"/>
      <c r="B96" s="303"/>
      <c r="C96" s="303"/>
      <c r="D96" s="303"/>
      <c r="E96" s="483" t="s">
        <v>223</v>
      </c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483"/>
      <c r="W96" s="483"/>
      <c r="X96" s="483"/>
      <c r="Y96" s="483"/>
      <c r="Z96" s="483"/>
      <c r="AA96" s="483"/>
      <c r="AB96" s="483"/>
      <c r="AC96" s="483" t="s">
        <v>224</v>
      </c>
      <c r="AD96" s="483"/>
      <c r="AE96" s="483"/>
      <c r="AF96" s="483"/>
      <c r="AG96" s="483"/>
      <c r="AH96" s="483"/>
      <c r="AI96" s="483"/>
      <c r="AJ96" s="483"/>
      <c r="AK96" s="483"/>
      <c r="AL96" s="483"/>
      <c r="AM96" s="483"/>
      <c r="AN96" s="483"/>
      <c r="AO96" s="483"/>
      <c r="AP96" s="483"/>
      <c r="AQ96" s="483"/>
      <c r="AR96" s="483"/>
      <c r="AS96" s="483"/>
      <c r="AT96" s="483"/>
      <c r="AU96" s="483"/>
      <c r="AV96" s="483"/>
      <c r="AW96" s="483"/>
      <c r="AX96" s="483"/>
      <c r="AY96" s="483"/>
      <c r="AZ96" s="483"/>
      <c r="BA96" s="21"/>
      <c r="BB96" s="21"/>
      <c r="BC96" s="196"/>
      <c r="BD96" s="196"/>
      <c r="BE96" s="196"/>
      <c r="BF96" s="196"/>
      <c r="BG96" s="196"/>
      <c r="BH96" s="141"/>
    </row>
    <row r="97" spans="1:60" s="135" customFormat="1" ht="50.25" customHeight="1">
      <c r="A97" s="71"/>
      <c r="B97" s="303"/>
      <c r="C97" s="303"/>
      <c r="D97" s="303"/>
      <c r="E97" s="483" t="s">
        <v>225</v>
      </c>
      <c r="F97" s="483"/>
      <c r="G97" s="483"/>
      <c r="H97" s="483"/>
      <c r="I97" s="483"/>
      <c r="J97" s="483"/>
      <c r="K97" s="483"/>
      <c r="L97" s="483"/>
      <c r="M97" s="483" t="s">
        <v>226</v>
      </c>
      <c r="N97" s="483"/>
      <c r="O97" s="483"/>
      <c r="P97" s="483"/>
      <c r="Q97" s="483"/>
      <c r="R97" s="483"/>
      <c r="S97" s="483"/>
      <c r="T97" s="483"/>
      <c r="U97" s="483" t="s">
        <v>227</v>
      </c>
      <c r="V97" s="483"/>
      <c r="W97" s="483"/>
      <c r="X97" s="483"/>
      <c r="Y97" s="483"/>
      <c r="Z97" s="483"/>
      <c r="AA97" s="483"/>
      <c r="AB97" s="483"/>
      <c r="AC97" s="483" t="s">
        <v>225</v>
      </c>
      <c r="AD97" s="483"/>
      <c r="AE97" s="483"/>
      <c r="AF97" s="483"/>
      <c r="AG97" s="483"/>
      <c r="AH97" s="483"/>
      <c r="AI97" s="483"/>
      <c r="AJ97" s="483"/>
      <c r="AK97" s="483" t="s">
        <v>226</v>
      </c>
      <c r="AL97" s="483"/>
      <c r="AM97" s="483"/>
      <c r="AN97" s="483"/>
      <c r="AO97" s="483"/>
      <c r="AP97" s="483"/>
      <c r="AQ97" s="483"/>
      <c r="AR97" s="483"/>
      <c r="AS97" s="483" t="s">
        <v>227</v>
      </c>
      <c r="AT97" s="483"/>
      <c r="AU97" s="483"/>
      <c r="AV97" s="483"/>
      <c r="AW97" s="483"/>
      <c r="AX97" s="483"/>
      <c r="AY97" s="483"/>
      <c r="AZ97" s="483"/>
      <c r="BA97" s="21"/>
      <c r="BB97" s="21"/>
      <c r="BC97" s="196"/>
      <c r="BD97" s="196"/>
      <c r="BE97" s="196"/>
      <c r="BF97" s="196"/>
      <c r="BG97" s="196"/>
      <c r="BH97" s="141"/>
    </row>
    <row r="98" spans="1:60" s="135" customFormat="1" ht="249.75" customHeight="1">
      <c r="A98" s="71"/>
      <c r="B98" s="303"/>
      <c r="C98" s="303"/>
      <c r="D98" s="303"/>
      <c r="E98" s="518" t="s">
        <v>416</v>
      </c>
      <c r="F98" s="518"/>
      <c r="G98" s="518" t="s">
        <v>417</v>
      </c>
      <c r="H98" s="518"/>
      <c r="I98" s="518" t="s">
        <v>418</v>
      </c>
      <c r="J98" s="518"/>
      <c r="K98" s="518" t="s">
        <v>228</v>
      </c>
      <c r="L98" s="518"/>
      <c r="M98" s="518" t="s">
        <v>416</v>
      </c>
      <c r="N98" s="518"/>
      <c r="O98" s="518" t="s">
        <v>417</v>
      </c>
      <c r="P98" s="518"/>
      <c r="Q98" s="518" t="s">
        <v>418</v>
      </c>
      <c r="R98" s="518"/>
      <c r="S98" s="518" t="s">
        <v>228</v>
      </c>
      <c r="T98" s="518"/>
      <c r="U98" s="518" t="s">
        <v>416</v>
      </c>
      <c r="V98" s="518"/>
      <c r="W98" s="518" t="s">
        <v>417</v>
      </c>
      <c r="X98" s="518"/>
      <c r="Y98" s="518" t="s">
        <v>418</v>
      </c>
      <c r="Z98" s="518"/>
      <c r="AA98" s="518" t="s">
        <v>228</v>
      </c>
      <c r="AB98" s="518"/>
      <c r="AC98" s="518" t="s">
        <v>416</v>
      </c>
      <c r="AD98" s="518"/>
      <c r="AE98" s="518" t="s">
        <v>417</v>
      </c>
      <c r="AF98" s="518"/>
      <c r="AG98" s="518" t="s">
        <v>418</v>
      </c>
      <c r="AH98" s="518"/>
      <c r="AI98" s="518" t="s">
        <v>228</v>
      </c>
      <c r="AJ98" s="518"/>
      <c r="AK98" s="518" t="s">
        <v>416</v>
      </c>
      <c r="AL98" s="518"/>
      <c r="AM98" s="518" t="s">
        <v>417</v>
      </c>
      <c r="AN98" s="518"/>
      <c r="AO98" s="518" t="s">
        <v>418</v>
      </c>
      <c r="AP98" s="518"/>
      <c r="AQ98" s="518" t="s">
        <v>229</v>
      </c>
      <c r="AR98" s="518"/>
      <c r="AS98" s="518" t="s">
        <v>416</v>
      </c>
      <c r="AT98" s="518"/>
      <c r="AU98" s="518" t="s">
        <v>417</v>
      </c>
      <c r="AV98" s="518"/>
      <c r="AW98" s="518" t="s">
        <v>418</v>
      </c>
      <c r="AX98" s="518"/>
      <c r="AY98" s="518" t="s">
        <v>228</v>
      </c>
      <c r="AZ98" s="518"/>
      <c r="BA98" s="21"/>
      <c r="BB98" s="21"/>
      <c r="BC98" s="196"/>
      <c r="BD98" s="196"/>
      <c r="BE98" s="196"/>
      <c r="BF98" s="196"/>
      <c r="BG98" s="196"/>
      <c r="BH98" s="141"/>
    </row>
    <row r="99" spans="1:60" s="135" customFormat="1" ht="15" customHeight="1">
      <c r="A99" s="71"/>
      <c r="B99" s="312" t="s">
        <v>339</v>
      </c>
      <c r="C99" s="312"/>
      <c r="D99" s="312"/>
      <c r="E99" s="483">
        <v>11</v>
      </c>
      <c r="F99" s="483"/>
      <c r="G99" s="483">
        <v>12</v>
      </c>
      <c r="H99" s="483"/>
      <c r="I99" s="483">
        <v>13</v>
      </c>
      <c r="J99" s="483"/>
      <c r="K99" s="483">
        <v>14</v>
      </c>
      <c r="L99" s="483"/>
      <c r="M99" s="483">
        <v>15</v>
      </c>
      <c r="N99" s="483"/>
      <c r="O99" s="483">
        <v>16</v>
      </c>
      <c r="P99" s="483"/>
      <c r="Q99" s="483">
        <v>17</v>
      </c>
      <c r="R99" s="483"/>
      <c r="S99" s="483">
        <v>18</v>
      </c>
      <c r="T99" s="483"/>
      <c r="U99" s="483">
        <v>19</v>
      </c>
      <c r="V99" s="483"/>
      <c r="W99" s="483">
        <v>20</v>
      </c>
      <c r="X99" s="483"/>
      <c r="Y99" s="483">
        <v>21</v>
      </c>
      <c r="Z99" s="483"/>
      <c r="AA99" s="483">
        <v>22</v>
      </c>
      <c r="AB99" s="483"/>
      <c r="AC99" s="483">
        <v>23</v>
      </c>
      <c r="AD99" s="483"/>
      <c r="AE99" s="483">
        <v>24</v>
      </c>
      <c r="AF99" s="483"/>
      <c r="AG99" s="483">
        <v>25</v>
      </c>
      <c r="AH99" s="483"/>
      <c r="AI99" s="483">
        <v>26</v>
      </c>
      <c r="AJ99" s="483"/>
      <c r="AK99" s="483">
        <v>27</v>
      </c>
      <c r="AL99" s="483"/>
      <c r="AM99" s="483">
        <v>28</v>
      </c>
      <c r="AN99" s="483"/>
      <c r="AO99" s="483">
        <v>29</v>
      </c>
      <c r="AP99" s="483"/>
      <c r="AQ99" s="483">
        <v>30</v>
      </c>
      <c r="AR99" s="483"/>
      <c r="AS99" s="483">
        <v>31</v>
      </c>
      <c r="AT99" s="483"/>
      <c r="AU99" s="483">
        <v>32</v>
      </c>
      <c r="AV99" s="483"/>
      <c r="AW99" s="483">
        <v>33</v>
      </c>
      <c r="AX99" s="483"/>
      <c r="AY99" s="483">
        <v>34</v>
      </c>
      <c r="AZ99" s="483"/>
      <c r="BA99" s="23"/>
      <c r="BB99" s="23"/>
      <c r="BC99" s="197"/>
      <c r="BD99" s="197"/>
      <c r="BE99" s="197"/>
      <c r="BF99" s="197"/>
      <c r="BG99" s="197"/>
      <c r="BH99" s="141"/>
    </row>
    <row r="100" spans="1:60" s="198" customFormat="1" ht="18" customHeight="1">
      <c r="A100" s="24"/>
      <c r="B100" s="343" t="s">
        <v>594</v>
      </c>
      <c r="C100" s="343"/>
      <c r="D100" s="343"/>
      <c r="E100" s="502">
        <f>AR190</f>
        <v>0</v>
      </c>
      <c r="F100" s="502"/>
      <c r="G100" s="502">
        <f>AU190</f>
        <v>0</v>
      </c>
      <c r="H100" s="502"/>
      <c r="I100" s="502">
        <f>AX190</f>
        <v>0</v>
      </c>
      <c r="J100" s="502"/>
      <c r="K100" s="500"/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W100" s="500"/>
      <c r="X100" s="500"/>
      <c r="Y100" s="500"/>
      <c r="Z100" s="500"/>
      <c r="AA100" s="500"/>
      <c r="AB100" s="500"/>
      <c r="AC100" s="500"/>
      <c r="AD100" s="500"/>
      <c r="AE100" s="500"/>
      <c r="AF100" s="500"/>
      <c r="AG100" s="500"/>
      <c r="AH100" s="500"/>
      <c r="AI100" s="500"/>
      <c r="AJ100" s="500"/>
      <c r="AK100" s="500"/>
      <c r="AL100" s="500"/>
      <c r="AM100" s="500"/>
      <c r="AN100" s="500"/>
      <c r="AO100" s="500"/>
      <c r="AP100" s="500"/>
      <c r="AQ100" s="500"/>
      <c r="AR100" s="500"/>
      <c r="AS100" s="500"/>
      <c r="AT100" s="500"/>
      <c r="AU100" s="500"/>
      <c r="AV100" s="500"/>
      <c r="AW100" s="500"/>
      <c r="AX100" s="500"/>
      <c r="AY100" s="500"/>
      <c r="AZ100" s="500"/>
      <c r="BA100" s="21"/>
      <c r="BB100" s="21"/>
      <c r="BC100" s="77"/>
      <c r="BD100" s="77"/>
      <c r="BE100" s="77"/>
      <c r="BF100" s="77"/>
      <c r="BG100" s="77"/>
      <c r="BH100" s="187"/>
    </row>
    <row r="101" spans="1:60" s="198" customFormat="1" ht="18" customHeight="1">
      <c r="A101" s="24"/>
      <c r="B101" s="343" t="s">
        <v>705</v>
      </c>
      <c r="C101" s="343"/>
      <c r="D101" s="343"/>
      <c r="E101" s="502">
        <v>40620</v>
      </c>
      <c r="F101" s="502"/>
      <c r="G101" s="502">
        <f>AU191</f>
        <v>40020</v>
      </c>
      <c r="H101" s="502"/>
      <c r="I101" s="502">
        <f>AX191</f>
        <v>40020</v>
      </c>
      <c r="J101" s="502"/>
      <c r="K101" s="500"/>
      <c r="L101" s="500"/>
      <c r="M101" s="500"/>
      <c r="N101" s="500"/>
      <c r="O101" s="500"/>
      <c r="P101" s="500"/>
      <c r="Q101" s="500"/>
      <c r="R101" s="500"/>
      <c r="S101" s="500"/>
      <c r="T101" s="500"/>
      <c r="U101" s="500"/>
      <c r="V101" s="500"/>
      <c r="W101" s="500"/>
      <c r="X101" s="500"/>
      <c r="Y101" s="500"/>
      <c r="Z101" s="500"/>
      <c r="AA101" s="500"/>
      <c r="AB101" s="500"/>
      <c r="AC101" s="500"/>
      <c r="AD101" s="500"/>
      <c r="AE101" s="500"/>
      <c r="AF101" s="500"/>
      <c r="AG101" s="500"/>
      <c r="AH101" s="500"/>
      <c r="AI101" s="500"/>
      <c r="AJ101" s="500"/>
      <c r="AK101" s="500"/>
      <c r="AL101" s="500"/>
      <c r="AM101" s="500"/>
      <c r="AN101" s="500"/>
      <c r="AO101" s="500"/>
      <c r="AP101" s="500"/>
      <c r="AQ101" s="500"/>
      <c r="AR101" s="500"/>
      <c r="AS101" s="500"/>
      <c r="AT101" s="500"/>
      <c r="AU101" s="500"/>
      <c r="AV101" s="500"/>
      <c r="AW101" s="500"/>
      <c r="AX101" s="500"/>
      <c r="AY101" s="500"/>
      <c r="AZ101" s="500"/>
      <c r="BA101" s="21"/>
      <c r="BB101" s="21"/>
      <c r="BC101" s="77"/>
      <c r="BD101" s="77"/>
      <c r="BE101" s="77"/>
      <c r="BF101" s="77"/>
      <c r="BG101" s="77"/>
      <c r="BH101" s="187"/>
    </row>
    <row r="102" spans="1:60" s="198" customFormat="1" ht="18" customHeight="1">
      <c r="A102" s="24"/>
      <c r="B102" s="343" t="s">
        <v>42</v>
      </c>
      <c r="C102" s="343"/>
      <c r="D102" s="343"/>
      <c r="E102" s="502">
        <f>AR192</f>
        <v>23439</v>
      </c>
      <c r="F102" s="502"/>
      <c r="G102" s="502">
        <f>AU192</f>
        <v>23439</v>
      </c>
      <c r="H102" s="502"/>
      <c r="I102" s="502">
        <f>AX192</f>
        <v>23439</v>
      </c>
      <c r="J102" s="502"/>
      <c r="K102" s="500"/>
      <c r="L102" s="500"/>
      <c r="M102" s="500"/>
      <c r="N102" s="500"/>
      <c r="O102" s="500"/>
      <c r="P102" s="500"/>
      <c r="Q102" s="500"/>
      <c r="R102" s="500"/>
      <c r="S102" s="500"/>
      <c r="T102" s="500"/>
      <c r="U102" s="500"/>
      <c r="V102" s="500"/>
      <c r="W102" s="500"/>
      <c r="X102" s="500"/>
      <c r="Y102" s="500"/>
      <c r="Z102" s="500"/>
      <c r="AA102" s="500"/>
      <c r="AB102" s="500"/>
      <c r="AC102" s="500"/>
      <c r="AD102" s="500"/>
      <c r="AE102" s="500"/>
      <c r="AF102" s="500"/>
      <c r="AG102" s="500"/>
      <c r="AH102" s="500"/>
      <c r="AI102" s="500"/>
      <c r="AJ102" s="500"/>
      <c r="AK102" s="500"/>
      <c r="AL102" s="500"/>
      <c r="AM102" s="500"/>
      <c r="AN102" s="500"/>
      <c r="AO102" s="500"/>
      <c r="AP102" s="500"/>
      <c r="AQ102" s="500"/>
      <c r="AR102" s="500"/>
      <c r="AS102" s="500"/>
      <c r="AT102" s="500"/>
      <c r="AU102" s="500"/>
      <c r="AV102" s="500"/>
      <c r="AW102" s="500"/>
      <c r="AX102" s="500"/>
      <c r="AY102" s="500"/>
      <c r="AZ102" s="500"/>
      <c r="BA102" s="21"/>
      <c r="BB102" s="21"/>
      <c r="BC102" s="77"/>
      <c r="BD102" s="77"/>
      <c r="BE102" s="77"/>
      <c r="BF102" s="77"/>
      <c r="BG102" s="77"/>
      <c r="BH102" s="187"/>
    </row>
    <row r="103" spans="1:60" s="203" customFormat="1" ht="18" customHeight="1">
      <c r="A103" s="199"/>
      <c r="B103" s="498" t="s">
        <v>44</v>
      </c>
      <c r="C103" s="498"/>
      <c r="D103" s="498"/>
      <c r="E103" s="501">
        <f>SUM(E100:F102)</f>
        <v>64059</v>
      </c>
      <c r="F103" s="501"/>
      <c r="G103" s="501">
        <f>SUM(G100:H102)</f>
        <v>63459</v>
      </c>
      <c r="H103" s="501"/>
      <c r="I103" s="501">
        <f>SUM(I100:J102)</f>
        <v>63459</v>
      </c>
      <c r="J103" s="501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99"/>
      <c r="AD103" s="499"/>
      <c r="AE103" s="499"/>
      <c r="AF103" s="499"/>
      <c r="AG103" s="499"/>
      <c r="AH103" s="499"/>
      <c r="AI103" s="499"/>
      <c r="AJ103" s="499"/>
      <c r="AK103" s="499"/>
      <c r="AL103" s="499"/>
      <c r="AM103" s="499"/>
      <c r="AN103" s="499"/>
      <c r="AO103" s="499"/>
      <c r="AP103" s="499"/>
      <c r="AQ103" s="499"/>
      <c r="AR103" s="499"/>
      <c r="AS103" s="499"/>
      <c r="AT103" s="499"/>
      <c r="AU103" s="499"/>
      <c r="AV103" s="499"/>
      <c r="AW103" s="499"/>
      <c r="AX103" s="499"/>
      <c r="AY103" s="499"/>
      <c r="AZ103" s="499"/>
      <c r="BA103" s="200"/>
      <c r="BB103" s="200"/>
      <c r="BC103" s="201"/>
      <c r="BD103" s="201"/>
      <c r="BE103" s="201"/>
      <c r="BF103" s="201"/>
      <c r="BG103" s="201"/>
      <c r="BH103" s="202"/>
    </row>
    <row r="104" spans="1:60" s="198" customFormat="1" ht="18" customHeight="1">
      <c r="A104" s="24"/>
      <c r="B104" s="343" t="s">
        <v>49</v>
      </c>
      <c r="C104" s="343"/>
      <c r="D104" s="343"/>
      <c r="E104" s="502">
        <f aca="true" t="shared" si="0" ref="E104:E109">AR194</f>
        <v>3133653</v>
      </c>
      <c r="F104" s="502"/>
      <c r="G104" s="502">
        <f aca="true" t="shared" si="1" ref="G104:G109">AU194</f>
        <v>3258999</v>
      </c>
      <c r="H104" s="502"/>
      <c r="I104" s="502">
        <f aca="true" t="shared" si="2" ref="I104:I109">AX194</f>
        <v>3389359</v>
      </c>
      <c r="J104" s="502"/>
      <c r="K104" s="500"/>
      <c r="L104" s="500"/>
      <c r="M104" s="500"/>
      <c r="N104" s="500"/>
      <c r="O104" s="500"/>
      <c r="P104" s="500"/>
      <c r="Q104" s="500"/>
      <c r="R104" s="500"/>
      <c r="S104" s="500"/>
      <c r="T104" s="500"/>
      <c r="U104" s="500"/>
      <c r="V104" s="500"/>
      <c r="W104" s="500"/>
      <c r="X104" s="500"/>
      <c r="Y104" s="500"/>
      <c r="Z104" s="500"/>
      <c r="AA104" s="500"/>
      <c r="AB104" s="500"/>
      <c r="AC104" s="500"/>
      <c r="AD104" s="500"/>
      <c r="AE104" s="500"/>
      <c r="AF104" s="500"/>
      <c r="AG104" s="500"/>
      <c r="AH104" s="500"/>
      <c r="AI104" s="500"/>
      <c r="AJ104" s="500"/>
      <c r="AK104" s="500"/>
      <c r="AL104" s="500"/>
      <c r="AM104" s="500"/>
      <c r="AN104" s="500"/>
      <c r="AO104" s="500"/>
      <c r="AP104" s="500"/>
      <c r="AQ104" s="500"/>
      <c r="AR104" s="500"/>
      <c r="AS104" s="500"/>
      <c r="AT104" s="500"/>
      <c r="AU104" s="500"/>
      <c r="AV104" s="500"/>
      <c r="AW104" s="500"/>
      <c r="AX104" s="500"/>
      <c r="AY104" s="500"/>
      <c r="AZ104" s="500"/>
      <c r="BA104" s="21"/>
      <c r="BB104" s="21"/>
      <c r="BC104" s="77"/>
      <c r="BD104" s="77"/>
      <c r="BE104" s="77"/>
      <c r="BF104" s="77"/>
      <c r="BG104" s="77"/>
      <c r="BH104" s="187"/>
    </row>
    <row r="105" spans="1:60" s="198" customFormat="1" ht="18" customHeight="1">
      <c r="A105" s="24"/>
      <c r="B105" s="343" t="s">
        <v>50</v>
      </c>
      <c r="C105" s="343"/>
      <c r="D105" s="343"/>
      <c r="E105" s="502">
        <f t="shared" si="0"/>
        <v>121941</v>
      </c>
      <c r="F105" s="502"/>
      <c r="G105" s="502">
        <f t="shared" si="1"/>
        <v>126819</v>
      </c>
      <c r="H105" s="502"/>
      <c r="I105" s="502">
        <f t="shared" si="2"/>
        <v>131892</v>
      </c>
      <c r="J105" s="502"/>
      <c r="K105" s="500"/>
      <c r="L105" s="500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W105" s="500"/>
      <c r="X105" s="500"/>
      <c r="Y105" s="500"/>
      <c r="Z105" s="500"/>
      <c r="AA105" s="500"/>
      <c r="AB105" s="500"/>
      <c r="AC105" s="500"/>
      <c r="AD105" s="500"/>
      <c r="AE105" s="500"/>
      <c r="AF105" s="500"/>
      <c r="AG105" s="500"/>
      <c r="AH105" s="500"/>
      <c r="AI105" s="500"/>
      <c r="AJ105" s="500"/>
      <c r="AK105" s="500"/>
      <c r="AL105" s="500"/>
      <c r="AM105" s="500"/>
      <c r="AN105" s="500"/>
      <c r="AO105" s="500"/>
      <c r="AP105" s="500"/>
      <c r="AQ105" s="500"/>
      <c r="AR105" s="500"/>
      <c r="AS105" s="500"/>
      <c r="AT105" s="500"/>
      <c r="AU105" s="500"/>
      <c r="AV105" s="500"/>
      <c r="AW105" s="500"/>
      <c r="AX105" s="500"/>
      <c r="AY105" s="500"/>
      <c r="AZ105" s="500"/>
      <c r="BA105" s="21"/>
      <c r="BB105" s="21"/>
      <c r="BC105" s="77"/>
      <c r="BD105" s="77"/>
      <c r="BE105" s="77"/>
      <c r="BF105" s="77"/>
      <c r="BG105" s="77"/>
      <c r="BH105" s="187"/>
    </row>
    <row r="106" spans="1:60" s="198" customFormat="1" ht="18" customHeight="1">
      <c r="A106" s="24"/>
      <c r="B106" s="343" t="s">
        <v>54</v>
      </c>
      <c r="C106" s="343"/>
      <c r="D106" s="343"/>
      <c r="E106" s="502">
        <f t="shared" si="0"/>
        <v>332648</v>
      </c>
      <c r="F106" s="502"/>
      <c r="G106" s="502">
        <f t="shared" si="1"/>
        <v>345954</v>
      </c>
      <c r="H106" s="502"/>
      <c r="I106" s="502">
        <f t="shared" si="2"/>
        <v>359792</v>
      </c>
      <c r="J106" s="502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  <c r="Y106" s="500"/>
      <c r="Z106" s="500"/>
      <c r="AA106" s="500"/>
      <c r="AB106" s="500"/>
      <c r="AC106" s="500"/>
      <c r="AD106" s="500"/>
      <c r="AE106" s="500"/>
      <c r="AF106" s="500"/>
      <c r="AG106" s="500"/>
      <c r="AH106" s="500"/>
      <c r="AI106" s="500"/>
      <c r="AJ106" s="500"/>
      <c r="AK106" s="500"/>
      <c r="AL106" s="500"/>
      <c r="AM106" s="500"/>
      <c r="AN106" s="500"/>
      <c r="AO106" s="500"/>
      <c r="AP106" s="500"/>
      <c r="AQ106" s="500"/>
      <c r="AR106" s="500"/>
      <c r="AS106" s="500"/>
      <c r="AT106" s="500"/>
      <c r="AU106" s="500"/>
      <c r="AV106" s="500"/>
      <c r="AW106" s="500"/>
      <c r="AX106" s="500"/>
      <c r="AY106" s="500"/>
      <c r="AZ106" s="500"/>
      <c r="BA106" s="21"/>
      <c r="BB106" s="21"/>
      <c r="BC106" s="77"/>
      <c r="BD106" s="77"/>
      <c r="BE106" s="77"/>
      <c r="BF106" s="77"/>
      <c r="BG106" s="77"/>
      <c r="BH106" s="187"/>
    </row>
    <row r="107" spans="1:60" s="198" customFormat="1" ht="18" customHeight="1">
      <c r="A107" s="24"/>
      <c r="B107" s="343" t="s">
        <v>58</v>
      </c>
      <c r="C107" s="343"/>
      <c r="D107" s="343"/>
      <c r="E107" s="502">
        <f t="shared" si="0"/>
        <v>12721</v>
      </c>
      <c r="F107" s="502"/>
      <c r="G107" s="502">
        <f t="shared" si="1"/>
        <v>13230</v>
      </c>
      <c r="H107" s="502"/>
      <c r="I107" s="502">
        <f t="shared" si="2"/>
        <v>13759</v>
      </c>
      <c r="J107" s="502"/>
      <c r="K107" s="500"/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0"/>
      <c r="Y107" s="500"/>
      <c r="Z107" s="500"/>
      <c r="AA107" s="500"/>
      <c r="AB107" s="500"/>
      <c r="AC107" s="500"/>
      <c r="AD107" s="500"/>
      <c r="AE107" s="500"/>
      <c r="AF107" s="500"/>
      <c r="AG107" s="500"/>
      <c r="AH107" s="500"/>
      <c r="AI107" s="500"/>
      <c r="AJ107" s="500"/>
      <c r="AK107" s="500"/>
      <c r="AL107" s="500"/>
      <c r="AM107" s="500"/>
      <c r="AN107" s="500"/>
      <c r="AO107" s="500"/>
      <c r="AP107" s="500"/>
      <c r="AQ107" s="500"/>
      <c r="AR107" s="500"/>
      <c r="AS107" s="500"/>
      <c r="AT107" s="500"/>
      <c r="AU107" s="500"/>
      <c r="AV107" s="500"/>
      <c r="AW107" s="500"/>
      <c r="AX107" s="500"/>
      <c r="AY107" s="500"/>
      <c r="AZ107" s="500"/>
      <c r="BA107" s="21"/>
      <c r="BB107" s="21"/>
      <c r="BC107" s="77"/>
      <c r="BD107" s="77"/>
      <c r="BE107" s="77"/>
      <c r="BF107" s="77"/>
      <c r="BG107" s="77"/>
      <c r="BH107" s="187"/>
    </row>
    <row r="108" spans="1:60" s="198" customFormat="1" ht="18" customHeight="1">
      <c r="A108" s="24"/>
      <c r="B108" s="343" t="s">
        <v>62</v>
      </c>
      <c r="C108" s="343"/>
      <c r="D108" s="343"/>
      <c r="E108" s="502">
        <f t="shared" si="0"/>
        <v>21822</v>
      </c>
      <c r="F108" s="502"/>
      <c r="G108" s="502">
        <f t="shared" si="1"/>
        <v>22695</v>
      </c>
      <c r="H108" s="502"/>
      <c r="I108" s="502">
        <f t="shared" si="2"/>
        <v>23603</v>
      </c>
      <c r="J108" s="502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00"/>
      <c r="AD108" s="500"/>
      <c r="AE108" s="500"/>
      <c r="AF108" s="500"/>
      <c r="AG108" s="500"/>
      <c r="AH108" s="500"/>
      <c r="AI108" s="500"/>
      <c r="AJ108" s="500"/>
      <c r="AK108" s="500"/>
      <c r="AL108" s="500"/>
      <c r="AM108" s="500"/>
      <c r="AN108" s="500"/>
      <c r="AO108" s="500"/>
      <c r="AP108" s="500"/>
      <c r="AQ108" s="500"/>
      <c r="AR108" s="500"/>
      <c r="AS108" s="500"/>
      <c r="AT108" s="500"/>
      <c r="AU108" s="500"/>
      <c r="AV108" s="500"/>
      <c r="AW108" s="500"/>
      <c r="AX108" s="500"/>
      <c r="AY108" s="500"/>
      <c r="AZ108" s="500"/>
      <c r="BA108" s="21"/>
      <c r="BB108" s="21"/>
      <c r="BC108" s="77"/>
      <c r="BD108" s="77"/>
      <c r="BE108" s="77"/>
      <c r="BF108" s="77"/>
      <c r="BG108" s="77"/>
      <c r="BH108" s="187"/>
    </row>
    <row r="109" spans="1:60" s="198" customFormat="1" ht="18" customHeight="1">
      <c r="A109" s="24"/>
      <c r="B109" s="343" t="s">
        <v>66</v>
      </c>
      <c r="C109" s="343"/>
      <c r="D109" s="343"/>
      <c r="E109" s="502">
        <f t="shared" si="0"/>
        <v>22924</v>
      </c>
      <c r="F109" s="502"/>
      <c r="G109" s="502">
        <f t="shared" si="1"/>
        <v>23841</v>
      </c>
      <c r="H109" s="502"/>
      <c r="I109" s="502">
        <f t="shared" si="2"/>
        <v>24795</v>
      </c>
      <c r="J109" s="502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  <c r="Y109" s="500"/>
      <c r="Z109" s="500"/>
      <c r="AA109" s="500"/>
      <c r="AB109" s="500"/>
      <c r="AC109" s="500"/>
      <c r="AD109" s="500"/>
      <c r="AE109" s="500"/>
      <c r="AF109" s="500"/>
      <c r="AG109" s="500"/>
      <c r="AH109" s="500"/>
      <c r="AI109" s="500"/>
      <c r="AJ109" s="500"/>
      <c r="AK109" s="500"/>
      <c r="AL109" s="500"/>
      <c r="AM109" s="500"/>
      <c r="AN109" s="500"/>
      <c r="AO109" s="500"/>
      <c r="AP109" s="500"/>
      <c r="AQ109" s="500"/>
      <c r="AR109" s="500"/>
      <c r="AS109" s="500"/>
      <c r="AT109" s="500"/>
      <c r="AU109" s="500"/>
      <c r="AV109" s="500"/>
      <c r="AW109" s="500"/>
      <c r="AX109" s="500"/>
      <c r="AY109" s="500"/>
      <c r="AZ109" s="500"/>
      <c r="BA109" s="21"/>
      <c r="BB109" s="21"/>
      <c r="BC109" s="77"/>
      <c r="BD109" s="77"/>
      <c r="BE109" s="77"/>
      <c r="BF109" s="77"/>
      <c r="BG109" s="77"/>
      <c r="BH109" s="187"/>
    </row>
    <row r="110" spans="1:60" s="207" customFormat="1" ht="18" customHeight="1">
      <c r="A110" s="153"/>
      <c r="B110" s="498" t="s">
        <v>67</v>
      </c>
      <c r="C110" s="498"/>
      <c r="D110" s="498"/>
      <c r="E110" s="501">
        <f>SUM(E104:F109)</f>
        <v>3645709</v>
      </c>
      <c r="F110" s="501"/>
      <c r="G110" s="501">
        <f>SUM(G104:H109)</f>
        <v>3791538</v>
      </c>
      <c r="H110" s="501"/>
      <c r="I110" s="501">
        <f>SUM(I104:J109)</f>
        <v>3943200</v>
      </c>
      <c r="J110" s="501"/>
      <c r="K110" s="499"/>
      <c r="L110" s="499"/>
      <c r="M110" s="499"/>
      <c r="N110" s="499"/>
      <c r="O110" s="499"/>
      <c r="P110" s="499"/>
      <c r="Q110" s="499"/>
      <c r="R110" s="499"/>
      <c r="S110" s="499"/>
      <c r="T110" s="499"/>
      <c r="U110" s="499"/>
      <c r="V110" s="499"/>
      <c r="W110" s="499"/>
      <c r="X110" s="499"/>
      <c r="Y110" s="499"/>
      <c r="Z110" s="499"/>
      <c r="AA110" s="499"/>
      <c r="AB110" s="499"/>
      <c r="AC110" s="499"/>
      <c r="AD110" s="499"/>
      <c r="AE110" s="499"/>
      <c r="AF110" s="499"/>
      <c r="AG110" s="499"/>
      <c r="AH110" s="499"/>
      <c r="AI110" s="499"/>
      <c r="AJ110" s="499"/>
      <c r="AK110" s="499"/>
      <c r="AL110" s="499"/>
      <c r="AM110" s="499"/>
      <c r="AN110" s="499"/>
      <c r="AO110" s="499"/>
      <c r="AP110" s="499"/>
      <c r="AQ110" s="499"/>
      <c r="AR110" s="499"/>
      <c r="AS110" s="499"/>
      <c r="AT110" s="499"/>
      <c r="AU110" s="499"/>
      <c r="AV110" s="499"/>
      <c r="AW110" s="499"/>
      <c r="AX110" s="499"/>
      <c r="AY110" s="499"/>
      <c r="AZ110" s="499"/>
      <c r="BA110" s="204"/>
      <c r="BB110" s="204"/>
      <c r="BC110" s="205"/>
      <c r="BD110" s="205"/>
      <c r="BE110" s="205"/>
      <c r="BF110" s="205"/>
      <c r="BG110" s="205"/>
      <c r="BH110" s="206"/>
    </row>
    <row r="111" spans="1:60" s="198" customFormat="1" ht="18" customHeight="1">
      <c r="A111" s="24"/>
      <c r="B111" s="343" t="s">
        <v>72</v>
      </c>
      <c r="C111" s="343"/>
      <c r="D111" s="343"/>
      <c r="E111" s="502">
        <f>AR201</f>
        <v>0</v>
      </c>
      <c r="F111" s="502"/>
      <c r="G111" s="502">
        <f>AU201</f>
        <v>0</v>
      </c>
      <c r="H111" s="502"/>
      <c r="I111" s="502">
        <f>AX201</f>
        <v>0</v>
      </c>
      <c r="J111" s="502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  <c r="Y111" s="500"/>
      <c r="Z111" s="500"/>
      <c r="AA111" s="500"/>
      <c r="AB111" s="500"/>
      <c r="AC111" s="500"/>
      <c r="AD111" s="500"/>
      <c r="AE111" s="500"/>
      <c r="AF111" s="500"/>
      <c r="AG111" s="500"/>
      <c r="AH111" s="500"/>
      <c r="AI111" s="500"/>
      <c r="AJ111" s="500"/>
      <c r="AK111" s="500"/>
      <c r="AL111" s="500"/>
      <c r="AM111" s="500"/>
      <c r="AN111" s="500"/>
      <c r="AO111" s="500"/>
      <c r="AP111" s="500"/>
      <c r="AQ111" s="500"/>
      <c r="AR111" s="500"/>
      <c r="AS111" s="500"/>
      <c r="AT111" s="500"/>
      <c r="AU111" s="500"/>
      <c r="AV111" s="500"/>
      <c r="AW111" s="500"/>
      <c r="AX111" s="500"/>
      <c r="AY111" s="500"/>
      <c r="AZ111" s="500"/>
      <c r="BA111" s="21"/>
      <c r="BB111" s="21"/>
      <c r="BC111" s="77"/>
      <c r="BD111" s="77"/>
      <c r="BE111" s="77"/>
      <c r="BF111" s="77"/>
      <c r="BG111" s="77"/>
      <c r="BH111" s="187"/>
    </row>
    <row r="112" spans="1:60" s="207" customFormat="1" ht="18" customHeight="1">
      <c r="A112" s="153"/>
      <c r="B112" s="498" t="s">
        <v>73</v>
      </c>
      <c r="C112" s="498"/>
      <c r="D112" s="498"/>
      <c r="E112" s="501">
        <f>E111</f>
        <v>0</v>
      </c>
      <c r="F112" s="501"/>
      <c r="G112" s="501">
        <f>G111</f>
        <v>0</v>
      </c>
      <c r="H112" s="501"/>
      <c r="I112" s="501">
        <f>I111</f>
        <v>0</v>
      </c>
      <c r="J112" s="501"/>
      <c r="K112" s="499"/>
      <c r="L112" s="499"/>
      <c r="M112" s="499"/>
      <c r="N112" s="499"/>
      <c r="O112" s="499"/>
      <c r="P112" s="499"/>
      <c r="Q112" s="499"/>
      <c r="R112" s="499"/>
      <c r="S112" s="499"/>
      <c r="T112" s="499"/>
      <c r="U112" s="499"/>
      <c r="V112" s="499"/>
      <c r="W112" s="499"/>
      <c r="X112" s="499"/>
      <c r="Y112" s="499"/>
      <c r="Z112" s="499"/>
      <c r="AA112" s="499"/>
      <c r="AB112" s="499"/>
      <c r="AC112" s="499"/>
      <c r="AD112" s="499"/>
      <c r="AE112" s="499"/>
      <c r="AF112" s="499"/>
      <c r="AG112" s="499"/>
      <c r="AH112" s="499"/>
      <c r="AI112" s="499"/>
      <c r="AJ112" s="499"/>
      <c r="AK112" s="499"/>
      <c r="AL112" s="499"/>
      <c r="AM112" s="499"/>
      <c r="AN112" s="499"/>
      <c r="AO112" s="499"/>
      <c r="AP112" s="499"/>
      <c r="AQ112" s="499"/>
      <c r="AR112" s="499"/>
      <c r="AS112" s="499"/>
      <c r="AT112" s="499"/>
      <c r="AU112" s="499"/>
      <c r="AV112" s="499"/>
      <c r="AW112" s="499"/>
      <c r="AX112" s="499"/>
      <c r="AY112" s="499"/>
      <c r="AZ112" s="499"/>
      <c r="BA112" s="204"/>
      <c r="BB112" s="204"/>
      <c r="BC112" s="205"/>
      <c r="BD112" s="205"/>
      <c r="BE112" s="205"/>
      <c r="BF112" s="205"/>
      <c r="BG112" s="205"/>
      <c r="BH112" s="206"/>
    </row>
    <row r="113" spans="1:60" s="198" customFormat="1" ht="18" customHeight="1">
      <c r="A113" s="24"/>
      <c r="B113" s="343" t="s">
        <v>78</v>
      </c>
      <c r="C113" s="343"/>
      <c r="D113" s="343"/>
      <c r="E113" s="502">
        <f>AR203</f>
        <v>37180</v>
      </c>
      <c r="F113" s="502"/>
      <c r="G113" s="502">
        <f aca="true" t="shared" si="3" ref="G113:G128">AU203</f>
        <v>37180.3</v>
      </c>
      <c r="H113" s="502"/>
      <c r="I113" s="502">
        <f aca="true" t="shared" si="4" ref="I113:I128">AX203</f>
        <v>37180.3</v>
      </c>
      <c r="J113" s="502"/>
      <c r="K113" s="500"/>
      <c r="L113" s="500"/>
      <c r="M113" s="500"/>
      <c r="N113" s="500"/>
      <c r="O113" s="500"/>
      <c r="P113" s="500"/>
      <c r="Q113" s="500"/>
      <c r="R113" s="500"/>
      <c r="S113" s="500"/>
      <c r="T113" s="500"/>
      <c r="U113" s="500"/>
      <c r="V113" s="500"/>
      <c r="W113" s="500"/>
      <c r="X113" s="500"/>
      <c r="Y113" s="500"/>
      <c r="Z113" s="500"/>
      <c r="AA113" s="500"/>
      <c r="AB113" s="500"/>
      <c r="AC113" s="500"/>
      <c r="AD113" s="500"/>
      <c r="AE113" s="500"/>
      <c r="AF113" s="500"/>
      <c r="AG113" s="500"/>
      <c r="AH113" s="500"/>
      <c r="AI113" s="500"/>
      <c r="AJ113" s="500"/>
      <c r="AK113" s="500"/>
      <c r="AL113" s="500"/>
      <c r="AM113" s="500"/>
      <c r="AN113" s="500"/>
      <c r="AO113" s="500"/>
      <c r="AP113" s="500"/>
      <c r="AQ113" s="500"/>
      <c r="AR113" s="500"/>
      <c r="AS113" s="500"/>
      <c r="AT113" s="500"/>
      <c r="AU113" s="500"/>
      <c r="AV113" s="500"/>
      <c r="AW113" s="500"/>
      <c r="AX113" s="500"/>
      <c r="AY113" s="500"/>
      <c r="AZ113" s="500"/>
      <c r="BA113" s="21"/>
      <c r="BB113" s="21"/>
      <c r="BC113" s="77"/>
      <c r="BD113" s="77"/>
      <c r="BE113" s="77"/>
      <c r="BF113" s="77"/>
      <c r="BG113" s="77"/>
      <c r="BH113" s="187"/>
    </row>
    <row r="114" spans="1:60" s="198" customFormat="1" ht="18" customHeight="1">
      <c r="A114" s="24"/>
      <c r="B114" s="343" t="s">
        <v>82</v>
      </c>
      <c r="C114" s="343"/>
      <c r="D114" s="343"/>
      <c r="E114" s="517">
        <f>AR204</f>
        <v>1225121.04</v>
      </c>
      <c r="F114" s="517"/>
      <c r="G114" s="502">
        <f t="shared" si="3"/>
        <v>1229721</v>
      </c>
      <c r="H114" s="502"/>
      <c r="I114" s="502">
        <f t="shared" si="4"/>
        <v>1229721</v>
      </c>
      <c r="J114" s="502"/>
      <c r="K114" s="500"/>
      <c r="L114" s="500"/>
      <c r="M114" s="500"/>
      <c r="N114" s="500"/>
      <c r="O114" s="500"/>
      <c r="P114" s="500"/>
      <c r="Q114" s="500"/>
      <c r="R114" s="500"/>
      <c r="S114" s="500"/>
      <c r="T114" s="500"/>
      <c r="U114" s="500"/>
      <c r="V114" s="500"/>
      <c r="W114" s="500"/>
      <c r="X114" s="500"/>
      <c r="Y114" s="500"/>
      <c r="Z114" s="500"/>
      <c r="AA114" s="500"/>
      <c r="AB114" s="500"/>
      <c r="AC114" s="500"/>
      <c r="AD114" s="500"/>
      <c r="AE114" s="500"/>
      <c r="AF114" s="500"/>
      <c r="AG114" s="500"/>
      <c r="AH114" s="500"/>
      <c r="AI114" s="500"/>
      <c r="AJ114" s="500"/>
      <c r="AK114" s="500"/>
      <c r="AL114" s="500"/>
      <c r="AM114" s="500"/>
      <c r="AN114" s="500"/>
      <c r="AO114" s="500"/>
      <c r="AP114" s="500"/>
      <c r="AQ114" s="500"/>
      <c r="AR114" s="500"/>
      <c r="AS114" s="500"/>
      <c r="AT114" s="500"/>
      <c r="AU114" s="500"/>
      <c r="AV114" s="500"/>
      <c r="AW114" s="500"/>
      <c r="AX114" s="500"/>
      <c r="AY114" s="500"/>
      <c r="AZ114" s="500"/>
      <c r="BA114" s="21"/>
      <c r="BB114" s="21"/>
      <c r="BC114" s="77"/>
      <c r="BD114" s="77"/>
      <c r="BE114" s="77"/>
      <c r="BF114" s="77"/>
      <c r="BG114" s="77"/>
      <c r="BH114" s="187"/>
    </row>
    <row r="115" spans="1:60" s="198" customFormat="1" ht="18" customHeight="1">
      <c r="A115" s="24"/>
      <c r="B115" s="343" t="s">
        <v>86</v>
      </c>
      <c r="C115" s="343"/>
      <c r="D115" s="343"/>
      <c r="E115" s="513">
        <f>AR205</f>
        <v>19000</v>
      </c>
      <c r="F115" s="513"/>
      <c r="G115" s="502">
        <f t="shared" si="3"/>
        <v>19000</v>
      </c>
      <c r="H115" s="502"/>
      <c r="I115" s="502">
        <f t="shared" si="4"/>
        <v>19000</v>
      </c>
      <c r="J115" s="502"/>
      <c r="K115" s="500"/>
      <c r="L115" s="500"/>
      <c r="M115" s="500"/>
      <c r="N115" s="500"/>
      <c r="O115" s="500"/>
      <c r="P115" s="500"/>
      <c r="Q115" s="500"/>
      <c r="R115" s="500"/>
      <c r="S115" s="500"/>
      <c r="T115" s="500"/>
      <c r="U115" s="500"/>
      <c r="V115" s="500"/>
      <c r="W115" s="500"/>
      <c r="X115" s="500"/>
      <c r="Y115" s="500"/>
      <c r="Z115" s="500"/>
      <c r="AA115" s="500"/>
      <c r="AB115" s="500"/>
      <c r="AC115" s="500"/>
      <c r="AD115" s="500"/>
      <c r="AE115" s="500"/>
      <c r="AF115" s="500"/>
      <c r="AG115" s="500"/>
      <c r="AH115" s="500"/>
      <c r="AI115" s="500"/>
      <c r="AJ115" s="500"/>
      <c r="AK115" s="500"/>
      <c r="AL115" s="500"/>
      <c r="AM115" s="500"/>
      <c r="AN115" s="500"/>
      <c r="AO115" s="500"/>
      <c r="AP115" s="500"/>
      <c r="AQ115" s="500"/>
      <c r="AR115" s="500"/>
      <c r="AS115" s="500"/>
      <c r="AT115" s="500"/>
      <c r="AU115" s="500"/>
      <c r="AV115" s="500"/>
      <c r="AW115" s="500"/>
      <c r="AX115" s="500"/>
      <c r="AY115" s="500"/>
      <c r="AZ115" s="500"/>
      <c r="BA115" s="21"/>
      <c r="BB115" s="21"/>
      <c r="BC115" s="77"/>
      <c r="BD115" s="77"/>
      <c r="BE115" s="77"/>
      <c r="BF115" s="77"/>
      <c r="BG115" s="77"/>
      <c r="BH115" s="187"/>
    </row>
    <row r="116" spans="1:60" s="198" customFormat="1" ht="18" customHeight="1">
      <c r="A116" s="24"/>
      <c r="B116" s="343" t="s">
        <v>88</v>
      </c>
      <c r="C116" s="343"/>
      <c r="D116" s="343"/>
      <c r="E116" s="513">
        <f>AR206</f>
        <v>4000</v>
      </c>
      <c r="F116" s="513"/>
      <c r="G116" s="502">
        <f t="shared" si="3"/>
        <v>4000</v>
      </c>
      <c r="H116" s="502"/>
      <c r="I116" s="502">
        <f t="shared" si="4"/>
        <v>4000</v>
      </c>
      <c r="J116" s="502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W116" s="500"/>
      <c r="X116" s="500"/>
      <c r="Y116" s="500"/>
      <c r="Z116" s="500"/>
      <c r="AA116" s="500"/>
      <c r="AB116" s="500"/>
      <c r="AC116" s="500"/>
      <c r="AD116" s="500"/>
      <c r="AE116" s="500"/>
      <c r="AF116" s="500"/>
      <c r="AG116" s="500"/>
      <c r="AH116" s="500"/>
      <c r="AI116" s="500"/>
      <c r="AJ116" s="500"/>
      <c r="AK116" s="500"/>
      <c r="AL116" s="500"/>
      <c r="AM116" s="500"/>
      <c r="AN116" s="500"/>
      <c r="AO116" s="500"/>
      <c r="AP116" s="500"/>
      <c r="AQ116" s="500"/>
      <c r="AR116" s="500"/>
      <c r="AS116" s="500"/>
      <c r="AT116" s="500"/>
      <c r="AU116" s="500"/>
      <c r="AV116" s="500"/>
      <c r="AW116" s="500"/>
      <c r="AX116" s="500"/>
      <c r="AY116" s="500"/>
      <c r="AZ116" s="500"/>
      <c r="BA116" s="21"/>
      <c r="BB116" s="21"/>
      <c r="BC116" s="77"/>
      <c r="BD116" s="77"/>
      <c r="BE116" s="77"/>
      <c r="BF116" s="77"/>
      <c r="BG116" s="77"/>
      <c r="BH116" s="187"/>
    </row>
    <row r="117" spans="1:60" s="198" customFormat="1" ht="18" customHeight="1">
      <c r="A117" s="24"/>
      <c r="B117" s="343" t="s">
        <v>92</v>
      </c>
      <c r="C117" s="343"/>
      <c r="D117" s="343"/>
      <c r="E117" s="513">
        <f>AR207</f>
        <v>7000</v>
      </c>
      <c r="F117" s="513"/>
      <c r="G117" s="502">
        <f t="shared" si="3"/>
        <v>7000</v>
      </c>
      <c r="H117" s="502"/>
      <c r="I117" s="502">
        <f t="shared" si="4"/>
        <v>7000</v>
      </c>
      <c r="J117" s="502"/>
      <c r="K117" s="500"/>
      <c r="L117" s="500"/>
      <c r="M117" s="500"/>
      <c r="N117" s="500"/>
      <c r="O117" s="500"/>
      <c r="P117" s="500"/>
      <c r="Q117" s="500"/>
      <c r="R117" s="500"/>
      <c r="S117" s="500"/>
      <c r="T117" s="500"/>
      <c r="U117" s="500"/>
      <c r="V117" s="500"/>
      <c r="W117" s="500"/>
      <c r="X117" s="500"/>
      <c r="Y117" s="500"/>
      <c r="Z117" s="500"/>
      <c r="AA117" s="500"/>
      <c r="AB117" s="500"/>
      <c r="AC117" s="500"/>
      <c r="AD117" s="500"/>
      <c r="AE117" s="500"/>
      <c r="AF117" s="500"/>
      <c r="AG117" s="500"/>
      <c r="AH117" s="500"/>
      <c r="AI117" s="500"/>
      <c r="AJ117" s="500"/>
      <c r="AK117" s="500"/>
      <c r="AL117" s="500"/>
      <c r="AM117" s="500"/>
      <c r="AN117" s="500"/>
      <c r="AO117" s="500"/>
      <c r="AP117" s="500"/>
      <c r="AQ117" s="500"/>
      <c r="AR117" s="500"/>
      <c r="AS117" s="500"/>
      <c r="AT117" s="500"/>
      <c r="AU117" s="500"/>
      <c r="AV117" s="500"/>
      <c r="AW117" s="500"/>
      <c r="AX117" s="500"/>
      <c r="AY117" s="500"/>
      <c r="AZ117" s="500"/>
      <c r="BA117" s="21"/>
      <c r="BB117" s="21"/>
      <c r="BC117" s="77"/>
      <c r="BD117" s="77"/>
      <c r="BE117" s="77"/>
      <c r="BF117" s="77"/>
      <c r="BG117" s="77"/>
      <c r="BH117" s="187"/>
    </row>
    <row r="118" spans="1:60" s="198" customFormat="1" ht="18" customHeight="1">
      <c r="A118" s="24"/>
      <c r="B118" s="343" t="s">
        <v>96</v>
      </c>
      <c r="C118" s="343"/>
      <c r="D118" s="343"/>
      <c r="E118" s="503">
        <v>12946.96</v>
      </c>
      <c r="F118" s="503"/>
      <c r="G118" s="502">
        <f t="shared" si="3"/>
        <v>9000</v>
      </c>
      <c r="H118" s="502"/>
      <c r="I118" s="502">
        <f t="shared" si="4"/>
        <v>9000</v>
      </c>
      <c r="J118" s="502"/>
      <c r="K118" s="500"/>
      <c r="L118" s="500"/>
      <c r="M118" s="500"/>
      <c r="N118" s="500"/>
      <c r="O118" s="500"/>
      <c r="P118" s="500"/>
      <c r="Q118" s="500"/>
      <c r="R118" s="500"/>
      <c r="S118" s="500"/>
      <c r="T118" s="500"/>
      <c r="U118" s="500"/>
      <c r="V118" s="500"/>
      <c r="W118" s="500"/>
      <c r="X118" s="500"/>
      <c r="Y118" s="500"/>
      <c r="Z118" s="500"/>
      <c r="AA118" s="500"/>
      <c r="AB118" s="500"/>
      <c r="AC118" s="500"/>
      <c r="AD118" s="500"/>
      <c r="AE118" s="500"/>
      <c r="AF118" s="500"/>
      <c r="AG118" s="500"/>
      <c r="AH118" s="500"/>
      <c r="AI118" s="500"/>
      <c r="AJ118" s="500"/>
      <c r="AK118" s="500"/>
      <c r="AL118" s="500"/>
      <c r="AM118" s="500"/>
      <c r="AN118" s="500"/>
      <c r="AO118" s="500"/>
      <c r="AP118" s="500"/>
      <c r="AQ118" s="500"/>
      <c r="AR118" s="500"/>
      <c r="AS118" s="500"/>
      <c r="AT118" s="500"/>
      <c r="AU118" s="500"/>
      <c r="AV118" s="500"/>
      <c r="AW118" s="500"/>
      <c r="AX118" s="500"/>
      <c r="AY118" s="500"/>
      <c r="AZ118" s="500"/>
      <c r="BA118" s="21"/>
      <c r="BB118" s="21"/>
      <c r="BC118" s="77"/>
      <c r="BD118" s="77"/>
      <c r="BE118" s="77"/>
      <c r="BF118" s="77"/>
      <c r="BG118" s="77"/>
      <c r="BH118" s="187"/>
    </row>
    <row r="119" spans="1:60" s="198" customFormat="1" ht="18" customHeight="1">
      <c r="A119" s="24"/>
      <c r="B119" s="343" t="s">
        <v>100</v>
      </c>
      <c r="C119" s="343"/>
      <c r="D119" s="343"/>
      <c r="E119" s="513">
        <f aca="true" t="shared" si="5" ref="E119:E126">AR209</f>
        <v>6000</v>
      </c>
      <c r="F119" s="513"/>
      <c r="G119" s="502">
        <f t="shared" si="3"/>
        <v>6000</v>
      </c>
      <c r="H119" s="502"/>
      <c r="I119" s="502">
        <f t="shared" si="4"/>
        <v>6000</v>
      </c>
      <c r="J119" s="502"/>
      <c r="K119" s="500"/>
      <c r="L119" s="500"/>
      <c r="M119" s="500"/>
      <c r="N119" s="500"/>
      <c r="O119" s="500"/>
      <c r="P119" s="500"/>
      <c r="Q119" s="500"/>
      <c r="R119" s="500"/>
      <c r="S119" s="500"/>
      <c r="T119" s="500"/>
      <c r="U119" s="500"/>
      <c r="V119" s="500"/>
      <c r="W119" s="500"/>
      <c r="X119" s="500"/>
      <c r="Y119" s="500"/>
      <c r="Z119" s="500"/>
      <c r="AA119" s="500"/>
      <c r="AB119" s="500"/>
      <c r="AC119" s="500"/>
      <c r="AD119" s="500"/>
      <c r="AE119" s="500"/>
      <c r="AF119" s="500"/>
      <c r="AG119" s="500"/>
      <c r="AH119" s="500"/>
      <c r="AI119" s="500"/>
      <c r="AJ119" s="500"/>
      <c r="AK119" s="500"/>
      <c r="AL119" s="500"/>
      <c r="AM119" s="500"/>
      <c r="AN119" s="500"/>
      <c r="AO119" s="500"/>
      <c r="AP119" s="500"/>
      <c r="AQ119" s="500"/>
      <c r="AR119" s="500"/>
      <c r="AS119" s="500"/>
      <c r="AT119" s="500"/>
      <c r="AU119" s="500"/>
      <c r="AV119" s="500"/>
      <c r="AW119" s="500"/>
      <c r="AX119" s="500"/>
      <c r="AY119" s="500"/>
      <c r="AZ119" s="500"/>
      <c r="BA119" s="21"/>
      <c r="BB119" s="21"/>
      <c r="BC119" s="77"/>
      <c r="BD119" s="77"/>
      <c r="BE119" s="77"/>
      <c r="BF119" s="77"/>
      <c r="BG119" s="77"/>
      <c r="BH119" s="187"/>
    </row>
    <row r="120" spans="1:60" s="198" customFormat="1" ht="18" customHeight="1">
      <c r="A120" s="24"/>
      <c r="B120" s="343" t="s">
        <v>104</v>
      </c>
      <c r="C120" s="343"/>
      <c r="D120" s="343"/>
      <c r="E120" s="513">
        <f t="shared" si="5"/>
        <v>39600</v>
      </c>
      <c r="F120" s="513"/>
      <c r="G120" s="502">
        <f t="shared" si="3"/>
        <v>39600</v>
      </c>
      <c r="H120" s="502"/>
      <c r="I120" s="502">
        <f t="shared" si="4"/>
        <v>39600</v>
      </c>
      <c r="J120" s="502"/>
      <c r="K120" s="500"/>
      <c r="L120" s="500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W120" s="500"/>
      <c r="X120" s="500"/>
      <c r="Y120" s="500"/>
      <c r="Z120" s="500"/>
      <c r="AA120" s="500"/>
      <c r="AB120" s="500"/>
      <c r="AC120" s="500"/>
      <c r="AD120" s="500"/>
      <c r="AE120" s="500"/>
      <c r="AF120" s="500"/>
      <c r="AG120" s="500"/>
      <c r="AH120" s="500"/>
      <c r="AI120" s="500"/>
      <c r="AJ120" s="500"/>
      <c r="AK120" s="500"/>
      <c r="AL120" s="500"/>
      <c r="AM120" s="500"/>
      <c r="AN120" s="500"/>
      <c r="AO120" s="500"/>
      <c r="AP120" s="500"/>
      <c r="AQ120" s="500"/>
      <c r="AR120" s="500"/>
      <c r="AS120" s="500"/>
      <c r="AT120" s="500"/>
      <c r="AU120" s="500"/>
      <c r="AV120" s="500"/>
      <c r="AW120" s="500"/>
      <c r="AX120" s="500"/>
      <c r="AY120" s="500"/>
      <c r="AZ120" s="500"/>
      <c r="BA120" s="21"/>
      <c r="BB120" s="21"/>
      <c r="BC120" s="77"/>
      <c r="BD120" s="77"/>
      <c r="BE120" s="77"/>
      <c r="BF120" s="77"/>
      <c r="BG120" s="77"/>
      <c r="BH120" s="187"/>
    </row>
    <row r="121" spans="1:60" s="198" customFormat="1" ht="18" customHeight="1">
      <c r="A121" s="24"/>
      <c r="B121" s="343" t="s">
        <v>106</v>
      </c>
      <c r="C121" s="343"/>
      <c r="D121" s="343"/>
      <c r="E121" s="513">
        <f t="shared" si="5"/>
        <v>12000</v>
      </c>
      <c r="F121" s="513"/>
      <c r="G121" s="502">
        <f t="shared" si="3"/>
        <v>12000</v>
      </c>
      <c r="H121" s="502"/>
      <c r="I121" s="502">
        <f t="shared" si="4"/>
        <v>12000</v>
      </c>
      <c r="J121" s="502"/>
      <c r="K121" s="500"/>
      <c r="L121" s="500"/>
      <c r="M121" s="500"/>
      <c r="N121" s="500"/>
      <c r="O121" s="500"/>
      <c r="P121" s="500"/>
      <c r="Q121" s="500"/>
      <c r="R121" s="500"/>
      <c r="S121" s="500"/>
      <c r="T121" s="500"/>
      <c r="U121" s="500"/>
      <c r="V121" s="500"/>
      <c r="W121" s="500"/>
      <c r="X121" s="500"/>
      <c r="Y121" s="500"/>
      <c r="Z121" s="500"/>
      <c r="AA121" s="500"/>
      <c r="AB121" s="500"/>
      <c r="AC121" s="500"/>
      <c r="AD121" s="500"/>
      <c r="AE121" s="500"/>
      <c r="AF121" s="500"/>
      <c r="AG121" s="500"/>
      <c r="AH121" s="500"/>
      <c r="AI121" s="500"/>
      <c r="AJ121" s="500"/>
      <c r="AK121" s="500"/>
      <c r="AL121" s="500"/>
      <c r="AM121" s="500"/>
      <c r="AN121" s="500"/>
      <c r="AO121" s="500"/>
      <c r="AP121" s="500"/>
      <c r="AQ121" s="500"/>
      <c r="AR121" s="500"/>
      <c r="AS121" s="500"/>
      <c r="AT121" s="500"/>
      <c r="AU121" s="500"/>
      <c r="AV121" s="500"/>
      <c r="AW121" s="500"/>
      <c r="AX121" s="500"/>
      <c r="AY121" s="500"/>
      <c r="AZ121" s="500"/>
      <c r="BA121" s="21"/>
      <c r="BB121" s="21"/>
      <c r="BC121" s="77"/>
      <c r="BD121" s="77"/>
      <c r="BE121" s="77"/>
      <c r="BF121" s="77"/>
      <c r="BG121" s="77"/>
      <c r="BH121" s="187"/>
    </row>
    <row r="122" spans="1:60" s="198" customFormat="1" ht="18" customHeight="1">
      <c r="A122" s="24"/>
      <c r="B122" s="343" t="s">
        <v>565</v>
      </c>
      <c r="C122" s="343"/>
      <c r="D122" s="343"/>
      <c r="E122" s="513">
        <f t="shared" si="5"/>
        <v>24000</v>
      </c>
      <c r="F122" s="513"/>
      <c r="G122" s="502">
        <f t="shared" si="3"/>
        <v>24000</v>
      </c>
      <c r="H122" s="502"/>
      <c r="I122" s="502">
        <f t="shared" si="4"/>
        <v>24000</v>
      </c>
      <c r="J122" s="502"/>
      <c r="K122" s="500"/>
      <c r="L122" s="500"/>
      <c r="M122" s="500"/>
      <c r="N122" s="500"/>
      <c r="O122" s="500"/>
      <c r="P122" s="500"/>
      <c r="Q122" s="500"/>
      <c r="R122" s="500"/>
      <c r="S122" s="500"/>
      <c r="T122" s="500"/>
      <c r="U122" s="500"/>
      <c r="V122" s="500"/>
      <c r="W122" s="500"/>
      <c r="X122" s="500"/>
      <c r="Y122" s="500"/>
      <c r="Z122" s="500"/>
      <c r="AA122" s="500"/>
      <c r="AB122" s="500"/>
      <c r="AC122" s="500"/>
      <c r="AD122" s="500"/>
      <c r="AE122" s="500"/>
      <c r="AF122" s="500"/>
      <c r="AG122" s="500"/>
      <c r="AH122" s="500"/>
      <c r="AI122" s="500"/>
      <c r="AJ122" s="500"/>
      <c r="AK122" s="500"/>
      <c r="AL122" s="500"/>
      <c r="AM122" s="500"/>
      <c r="AN122" s="500"/>
      <c r="AO122" s="500"/>
      <c r="AP122" s="500"/>
      <c r="AQ122" s="500"/>
      <c r="AR122" s="500"/>
      <c r="AS122" s="500"/>
      <c r="AT122" s="500"/>
      <c r="AU122" s="500"/>
      <c r="AV122" s="500"/>
      <c r="AW122" s="500"/>
      <c r="AX122" s="500"/>
      <c r="AY122" s="500"/>
      <c r="AZ122" s="500"/>
      <c r="BA122" s="21"/>
      <c r="BB122" s="21"/>
      <c r="BC122" s="77"/>
      <c r="BD122" s="77"/>
      <c r="BE122" s="77"/>
      <c r="BF122" s="77"/>
      <c r="BG122" s="77"/>
      <c r="BH122" s="187"/>
    </row>
    <row r="123" spans="1:60" s="198" customFormat="1" ht="18" customHeight="1">
      <c r="A123" s="24"/>
      <c r="B123" s="343" t="s">
        <v>567</v>
      </c>
      <c r="C123" s="343"/>
      <c r="D123" s="343"/>
      <c r="E123" s="513">
        <f t="shared" si="5"/>
        <v>76848</v>
      </c>
      <c r="F123" s="513"/>
      <c r="G123" s="502">
        <f t="shared" si="3"/>
        <v>76848</v>
      </c>
      <c r="H123" s="502"/>
      <c r="I123" s="502">
        <f t="shared" si="4"/>
        <v>76848</v>
      </c>
      <c r="J123" s="502"/>
      <c r="K123" s="500"/>
      <c r="L123" s="500"/>
      <c r="M123" s="500"/>
      <c r="N123" s="500"/>
      <c r="O123" s="500"/>
      <c r="P123" s="500"/>
      <c r="Q123" s="500"/>
      <c r="R123" s="500"/>
      <c r="S123" s="500"/>
      <c r="T123" s="500"/>
      <c r="U123" s="500"/>
      <c r="V123" s="500"/>
      <c r="W123" s="500"/>
      <c r="X123" s="500"/>
      <c r="Y123" s="500"/>
      <c r="Z123" s="500"/>
      <c r="AA123" s="500"/>
      <c r="AB123" s="500"/>
      <c r="AC123" s="500"/>
      <c r="AD123" s="500"/>
      <c r="AE123" s="500"/>
      <c r="AF123" s="500"/>
      <c r="AG123" s="500"/>
      <c r="AH123" s="500"/>
      <c r="AI123" s="500"/>
      <c r="AJ123" s="500"/>
      <c r="AK123" s="500"/>
      <c r="AL123" s="500"/>
      <c r="AM123" s="500"/>
      <c r="AN123" s="500"/>
      <c r="AO123" s="500"/>
      <c r="AP123" s="500"/>
      <c r="AQ123" s="500"/>
      <c r="AR123" s="500"/>
      <c r="AS123" s="500"/>
      <c r="AT123" s="500"/>
      <c r="AU123" s="500"/>
      <c r="AV123" s="500"/>
      <c r="AW123" s="500"/>
      <c r="AX123" s="500"/>
      <c r="AY123" s="500"/>
      <c r="AZ123" s="500"/>
      <c r="BA123" s="21"/>
      <c r="BB123" s="21"/>
      <c r="BC123" s="77"/>
      <c r="BD123" s="77"/>
      <c r="BE123" s="77"/>
      <c r="BF123" s="77"/>
      <c r="BG123" s="77"/>
      <c r="BH123" s="187"/>
    </row>
    <row r="124" spans="1:60" s="198" customFormat="1" ht="18" customHeight="1">
      <c r="A124" s="24"/>
      <c r="B124" s="343" t="s">
        <v>114</v>
      </c>
      <c r="C124" s="343"/>
      <c r="D124" s="343"/>
      <c r="E124" s="513">
        <f t="shared" si="5"/>
        <v>13845</v>
      </c>
      <c r="F124" s="513"/>
      <c r="G124" s="502">
        <f t="shared" si="3"/>
        <v>13845</v>
      </c>
      <c r="H124" s="502"/>
      <c r="I124" s="502">
        <f t="shared" si="4"/>
        <v>13845</v>
      </c>
      <c r="J124" s="502"/>
      <c r="K124" s="500"/>
      <c r="L124" s="500"/>
      <c r="M124" s="500"/>
      <c r="N124" s="500"/>
      <c r="O124" s="500"/>
      <c r="P124" s="500"/>
      <c r="Q124" s="500"/>
      <c r="R124" s="500"/>
      <c r="S124" s="500"/>
      <c r="T124" s="500"/>
      <c r="U124" s="500"/>
      <c r="V124" s="500"/>
      <c r="W124" s="500"/>
      <c r="X124" s="500"/>
      <c r="Y124" s="500"/>
      <c r="Z124" s="500"/>
      <c r="AA124" s="500"/>
      <c r="AB124" s="500"/>
      <c r="AC124" s="500"/>
      <c r="AD124" s="500"/>
      <c r="AE124" s="500"/>
      <c r="AF124" s="500"/>
      <c r="AG124" s="500"/>
      <c r="AH124" s="500"/>
      <c r="AI124" s="500"/>
      <c r="AJ124" s="500"/>
      <c r="AK124" s="500"/>
      <c r="AL124" s="500"/>
      <c r="AM124" s="500"/>
      <c r="AN124" s="500"/>
      <c r="AO124" s="500"/>
      <c r="AP124" s="500"/>
      <c r="AQ124" s="500"/>
      <c r="AR124" s="500"/>
      <c r="AS124" s="500"/>
      <c r="AT124" s="500"/>
      <c r="AU124" s="500"/>
      <c r="AV124" s="500"/>
      <c r="AW124" s="500"/>
      <c r="AX124" s="500"/>
      <c r="AY124" s="500"/>
      <c r="AZ124" s="500"/>
      <c r="BA124" s="21"/>
      <c r="BB124" s="21"/>
      <c r="BC124" s="77"/>
      <c r="BD124" s="77"/>
      <c r="BE124" s="77"/>
      <c r="BF124" s="77"/>
      <c r="BG124" s="77"/>
      <c r="BH124" s="187"/>
    </row>
    <row r="125" spans="1:60" s="198" customFormat="1" ht="18" customHeight="1">
      <c r="A125" s="24"/>
      <c r="B125" s="343" t="s">
        <v>116</v>
      </c>
      <c r="C125" s="343"/>
      <c r="D125" s="343"/>
      <c r="E125" s="513">
        <f t="shared" si="5"/>
        <v>10000</v>
      </c>
      <c r="F125" s="513"/>
      <c r="G125" s="502">
        <f t="shared" si="3"/>
        <v>10000</v>
      </c>
      <c r="H125" s="502"/>
      <c r="I125" s="502">
        <f t="shared" si="4"/>
        <v>10000</v>
      </c>
      <c r="J125" s="502"/>
      <c r="K125" s="500"/>
      <c r="L125" s="500"/>
      <c r="M125" s="500"/>
      <c r="N125" s="500"/>
      <c r="O125" s="500"/>
      <c r="P125" s="500"/>
      <c r="Q125" s="500"/>
      <c r="R125" s="500"/>
      <c r="S125" s="500"/>
      <c r="T125" s="500"/>
      <c r="U125" s="500"/>
      <c r="V125" s="500"/>
      <c r="W125" s="500"/>
      <c r="X125" s="500"/>
      <c r="Y125" s="500"/>
      <c r="Z125" s="500"/>
      <c r="AA125" s="500"/>
      <c r="AB125" s="500"/>
      <c r="AC125" s="500"/>
      <c r="AD125" s="500"/>
      <c r="AE125" s="500"/>
      <c r="AF125" s="500"/>
      <c r="AG125" s="500"/>
      <c r="AH125" s="500"/>
      <c r="AI125" s="500"/>
      <c r="AJ125" s="500"/>
      <c r="AK125" s="500"/>
      <c r="AL125" s="500"/>
      <c r="AM125" s="500"/>
      <c r="AN125" s="500"/>
      <c r="AO125" s="500"/>
      <c r="AP125" s="500"/>
      <c r="AQ125" s="500"/>
      <c r="AR125" s="500"/>
      <c r="AS125" s="500"/>
      <c r="AT125" s="500"/>
      <c r="AU125" s="500"/>
      <c r="AV125" s="500"/>
      <c r="AW125" s="500"/>
      <c r="AX125" s="500"/>
      <c r="AY125" s="500"/>
      <c r="AZ125" s="500"/>
      <c r="BA125" s="21"/>
      <c r="BB125" s="21"/>
      <c r="BC125" s="77"/>
      <c r="BD125" s="77"/>
      <c r="BE125" s="77"/>
      <c r="BF125" s="77"/>
      <c r="BG125" s="77"/>
      <c r="BH125" s="187"/>
    </row>
    <row r="126" spans="1:60" s="198" customFormat="1" ht="18" customHeight="1">
      <c r="A126" s="24"/>
      <c r="B126" s="343" t="s">
        <v>120</v>
      </c>
      <c r="C126" s="343"/>
      <c r="D126" s="343"/>
      <c r="E126" s="513">
        <f t="shared" si="5"/>
        <v>24000</v>
      </c>
      <c r="F126" s="513"/>
      <c r="G126" s="502">
        <f t="shared" si="3"/>
        <v>24000</v>
      </c>
      <c r="H126" s="502"/>
      <c r="I126" s="502">
        <f t="shared" si="4"/>
        <v>24000</v>
      </c>
      <c r="J126" s="502"/>
      <c r="K126" s="500"/>
      <c r="L126" s="500"/>
      <c r="M126" s="500"/>
      <c r="N126" s="500"/>
      <c r="O126" s="500"/>
      <c r="P126" s="500"/>
      <c r="Q126" s="500"/>
      <c r="R126" s="500"/>
      <c r="S126" s="500"/>
      <c r="T126" s="500"/>
      <c r="U126" s="500"/>
      <c r="V126" s="500"/>
      <c r="W126" s="500"/>
      <c r="X126" s="500"/>
      <c r="Y126" s="500"/>
      <c r="Z126" s="500"/>
      <c r="AA126" s="500"/>
      <c r="AB126" s="500"/>
      <c r="AC126" s="500"/>
      <c r="AD126" s="500"/>
      <c r="AE126" s="500"/>
      <c r="AF126" s="500"/>
      <c r="AG126" s="500"/>
      <c r="AH126" s="500"/>
      <c r="AI126" s="500"/>
      <c r="AJ126" s="500"/>
      <c r="AK126" s="500"/>
      <c r="AL126" s="500"/>
      <c r="AM126" s="500"/>
      <c r="AN126" s="500"/>
      <c r="AO126" s="500"/>
      <c r="AP126" s="500"/>
      <c r="AQ126" s="500"/>
      <c r="AR126" s="500"/>
      <c r="AS126" s="500"/>
      <c r="AT126" s="500"/>
      <c r="AU126" s="500"/>
      <c r="AV126" s="500"/>
      <c r="AW126" s="500"/>
      <c r="AX126" s="500"/>
      <c r="AY126" s="500"/>
      <c r="AZ126" s="500"/>
      <c r="BA126" s="21"/>
      <c r="BB126" s="21"/>
      <c r="BC126" s="77"/>
      <c r="BD126" s="77"/>
      <c r="BE126" s="77"/>
      <c r="BF126" s="77"/>
      <c r="BG126" s="77"/>
      <c r="BH126" s="187"/>
    </row>
    <row r="127" spans="1:60" s="198" customFormat="1" ht="18" customHeight="1">
      <c r="A127" s="24"/>
      <c r="B127" s="343" t="s">
        <v>123</v>
      </c>
      <c r="C127" s="343"/>
      <c r="D127" s="343"/>
      <c r="E127" s="502">
        <v>0</v>
      </c>
      <c r="F127" s="502"/>
      <c r="G127" s="502">
        <f t="shared" si="3"/>
        <v>0</v>
      </c>
      <c r="H127" s="502"/>
      <c r="I127" s="502">
        <f t="shared" si="4"/>
        <v>0</v>
      </c>
      <c r="J127" s="502"/>
      <c r="K127" s="500"/>
      <c r="L127" s="500"/>
      <c r="M127" s="500"/>
      <c r="N127" s="500"/>
      <c r="O127" s="500"/>
      <c r="P127" s="500"/>
      <c r="Q127" s="500"/>
      <c r="R127" s="500"/>
      <c r="S127" s="500"/>
      <c r="T127" s="500"/>
      <c r="U127" s="500"/>
      <c r="V127" s="500"/>
      <c r="W127" s="500"/>
      <c r="X127" s="500"/>
      <c r="Y127" s="500"/>
      <c r="Z127" s="500"/>
      <c r="AA127" s="500"/>
      <c r="AB127" s="500"/>
      <c r="AC127" s="503">
        <v>210526.32</v>
      </c>
      <c r="AD127" s="503"/>
      <c r="AE127" s="500"/>
      <c r="AF127" s="500"/>
      <c r="AG127" s="500"/>
      <c r="AH127" s="500"/>
      <c r="AI127" s="500"/>
      <c r="AJ127" s="500"/>
      <c r="AK127" s="500"/>
      <c r="AL127" s="500"/>
      <c r="AM127" s="500"/>
      <c r="AN127" s="500"/>
      <c r="AO127" s="500"/>
      <c r="AP127" s="500"/>
      <c r="AQ127" s="500"/>
      <c r="AR127" s="500"/>
      <c r="AS127" s="500"/>
      <c r="AT127" s="500"/>
      <c r="AU127" s="500"/>
      <c r="AV127" s="500"/>
      <c r="AW127" s="500"/>
      <c r="AX127" s="500"/>
      <c r="AY127" s="500"/>
      <c r="AZ127" s="500"/>
      <c r="BA127" s="21"/>
      <c r="BB127" s="21"/>
      <c r="BC127" s="77"/>
      <c r="BD127" s="77"/>
      <c r="BE127" s="77"/>
      <c r="BF127" s="77"/>
      <c r="BG127" s="77"/>
      <c r="BH127" s="187"/>
    </row>
    <row r="128" spans="1:60" s="198" customFormat="1" ht="18" customHeight="1">
      <c r="A128" s="24"/>
      <c r="B128" s="343" t="s">
        <v>124</v>
      </c>
      <c r="C128" s="343"/>
      <c r="D128" s="343"/>
      <c r="E128" s="503">
        <v>0</v>
      </c>
      <c r="F128" s="503"/>
      <c r="G128" s="502">
        <f t="shared" si="3"/>
        <v>0</v>
      </c>
      <c r="H128" s="502"/>
      <c r="I128" s="502">
        <f t="shared" si="4"/>
        <v>0</v>
      </c>
      <c r="J128" s="502"/>
      <c r="K128" s="500"/>
      <c r="L128" s="500"/>
      <c r="M128" s="500"/>
      <c r="N128" s="500"/>
      <c r="O128" s="500"/>
      <c r="P128" s="500"/>
      <c r="Q128" s="500"/>
      <c r="R128" s="500"/>
      <c r="S128" s="500"/>
      <c r="T128" s="500"/>
      <c r="U128" s="500"/>
      <c r="V128" s="500"/>
      <c r="W128" s="500"/>
      <c r="X128" s="500"/>
      <c r="Y128" s="500"/>
      <c r="Z128" s="500"/>
      <c r="AA128" s="500"/>
      <c r="AB128" s="500"/>
      <c r="AC128" s="503">
        <f>AR218</f>
        <v>0</v>
      </c>
      <c r="AD128" s="503"/>
      <c r="AE128" s="500"/>
      <c r="AF128" s="500"/>
      <c r="AG128" s="500"/>
      <c r="AH128" s="500"/>
      <c r="AI128" s="500"/>
      <c r="AJ128" s="500"/>
      <c r="AK128" s="500"/>
      <c r="AL128" s="500"/>
      <c r="AM128" s="500"/>
      <c r="AN128" s="500"/>
      <c r="AO128" s="500"/>
      <c r="AP128" s="500"/>
      <c r="AQ128" s="500"/>
      <c r="AR128" s="500"/>
      <c r="AS128" s="500"/>
      <c r="AT128" s="500"/>
      <c r="AU128" s="500"/>
      <c r="AV128" s="500"/>
      <c r="AW128" s="500"/>
      <c r="AX128" s="500"/>
      <c r="AY128" s="500"/>
      <c r="AZ128" s="500"/>
      <c r="BA128" s="21"/>
      <c r="BB128" s="21"/>
      <c r="BC128" s="77"/>
      <c r="BD128" s="77"/>
      <c r="BE128" s="77"/>
      <c r="BF128" s="77"/>
      <c r="BG128" s="77"/>
      <c r="BH128" s="187"/>
    </row>
    <row r="129" spans="1:60" s="198" customFormat="1" ht="18" customHeight="1">
      <c r="A129" s="24"/>
      <c r="B129" s="343" t="s">
        <v>127</v>
      </c>
      <c r="C129" s="343"/>
      <c r="D129" s="343"/>
      <c r="E129" s="503"/>
      <c r="F129" s="503"/>
      <c r="G129" s="502"/>
      <c r="H129" s="502"/>
      <c r="I129" s="502"/>
      <c r="J129" s="502"/>
      <c r="K129" s="500"/>
      <c r="L129" s="500"/>
      <c r="M129" s="500"/>
      <c r="N129" s="500"/>
      <c r="O129" s="500"/>
      <c r="P129" s="500"/>
      <c r="Q129" s="500"/>
      <c r="R129" s="500"/>
      <c r="S129" s="500"/>
      <c r="T129" s="500"/>
      <c r="U129" s="500"/>
      <c r="V129" s="500"/>
      <c r="W129" s="500"/>
      <c r="X129" s="500"/>
      <c r="Y129" s="500"/>
      <c r="Z129" s="500"/>
      <c r="AA129" s="500"/>
      <c r="AB129" s="500"/>
      <c r="AC129" s="503">
        <v>0</v>
      </c>
      <c r="AD129" s="503"/>
      <c r="AE129" s="516">
        <v>542462.64</v>
      </c>
      <c r="AF129" s="516"/>
      <c r="AG129" s="516">
        <v>1484900</v>
      </c>
      <c r="AH129" s="516"/>
      <c r="AI129" s="500"/>
      <c r="AJ129" s="500"/>
      <c r="AK129" s="500"/>
      <c r="AL129" s="500"/>
      <c r="AM129" s="500"/>
      <c r="AN129" s="500"/>
      <c r="AO129" s="500"/>
      <c r="AP129" s="500"/>
      <c r="AQ129" s="500"/>
      <c r="AR129" s="500"/>
      <c r="AS129" s="500"/>
      <c r="AT129" s="500"/>
      <c r="AU129" s="500"/>
      <c r="AV129" s="500"/>
      <c r="AW129" s="500"/>
      <c r="AX129" s="500"/>
      <c r="AY129" s="500"/>
      <c r="AZ129" s="500"/>
      <c r="BA129" s="21"/>
      <c r="BB129" s="21"/>
      <c r="BC129" s="77"/>
      <c r="BD129" s="77"/>
      <c r="BE129" s="77"/>
      <c r="BF129" s="77"/>
      <c r="BG129" s="77"/>
      <c r="BH129" s="187"/>
    </row>
    <row r="130" spans="1:60" s="198" customFormat="1" ht="18" customHeight="1">
      <c r="A130" s="24"/>
      <c r="B130" s="343" t="s">
        <v>129</v>
      </c>
      <c r="C130" s="343"/>
      <c r="D130" s="343"/>
      <c r="E130" s="502">
        <f>AR222</f>
        <v>0</v>
      </c>
      <c r="F130" s="502"/>
      <c r="G130" s="502"/>
      <c r="H130" s="502"/>
      <c r="I130" s="502">
        <f>AX222</f>
        <v>0</v>
      </c>
      <c r="J130" s="502"/>
      <c r="K130" s="500"/>
      <c r="L130" s="500"/>
      <c r="M130" s="500"/>
      <c r="N130" s="500"/>
      <c r="O130" s="500"/>
      <c r="P130" s="500"/>
      <c r="Q130" s="500"/>
      <c r="R130" s="500"/>
      <c r="S130" s="500"/>
      <c r="T130" s="500"/>
      <c r="U130" s="500"/>
      <c r="V130" s="500"/>
      <c r="W130" s="500"/>
      <c r="X130" s="500"/>
      <c r="Y130" s="500"/>
      <c r="Z130" s="500"/>
      <c r="AA130" s="500"/>
      <c r="AB130" s="500"/>
      <c r="AC130" s="500">
        <v>58445</v>
      </c>
      <c r="AD130" s="500"/>
      <c r="AE130" s="500">
        <v>2235500</v>
      </c>
      <c r="AF130" s="500"/>
      <c r="AG130" s="500"/>
      <c r="AH130" s="500"/>
      <c r="AI130" s="500"/>
      <c r="AJ130" s="500"/>
      <c r="AK130" s="500"/>
      <c r="AL130" s="500"/>
      <c r="AM130" s="500"/>
      <c r="AN130" s="500"/>
      <c r="AO130" s="500"/>
      <c r="AP130" s="500"/>
      <c r="AQ130" s="500"/>
      <c r="AR130" s="500"/>
      <c r="AS130" s="500"/>
      <c r="AT130" s="500"/>
      <c r="AU130" s="500"/>
      <c r="AV130" s="500"/>
      <c r="AW130" s="500"/>
      <c r="AX130" s="500"/>
      <c r="AY130" s="500"/>
      <c r="AZ130" s="500"/>
      <c r="BA130" s="21"/>
      <c r="BB130" s="21"/>
      <c r="BC130" s="77"/>
      <c r="BD130" s="77"/>
      <c r="BE130" s="77"/>
      <c r="BF130" s="77"/>
      <c r="BG130" s="77"/>
      <c r="BH130" s="187"/>
    </row>
    <row r="131" spans="1:60" s="207" customFormat="1" ht="18" customHeight="1">
      <c r="A131" s="153"/>
      <c r="B131" s="498" t="s">
        <v>130</v>
      </c>
      <c r="C131" s="498"/>
      <c r="D131" s="498"/>
      <c r="E131" s="515">
        <v>1511540.96</v>
      </c>
      <c r="F131" s="515"/>
      <c r="G131" s="501">
        <f>SUM(G113:H130)</f>
        <v>1512194.3</v>
      </c>
      <c r="H131" s="501"/>
      <c r="I131" s="501">
        <f>SUM(I113:J130)</f>
        <v>1512194.3</v>
      </c>
      <c r="J131" s="501"/>
      <c r="K131" s="499"/>
      <c r="L131" s="499"/>
      <c r="M131" s="499"/>
      <c r="N131" s="499"/>
      <c r="O131" s="499"/>
      <c r="P131" s="499"/>
      <c r="Q131" s="499"/>
      <c r="R131" s="499"/>
      <c r="S131" s="499"/>
      <c r="T131" s="499"/>
      <c r="U131" s="499"/>
      <c r="V131" s="499"/>
      <c r="W131" s="499"/>
      <c r="X131" s="499"/>
      <c r="Y131" s="499"/>
      <c r="Z131" s="499"/>
      <c r="AA131" s="499"/>
      <c r="AB131" s="499"/>
      <c r="AC131" s="508">
        <f>SUM(AC113:AD130)</f>
        <v>268971.32</v>
      </c>
      <c r="AD131" s="508"/>
      <c r="AE131" s="499">
        <v>2838232</v>
      </c>
      <c r="AF131" s="499"/>
      <c r="AG131" s="499"/>
      <c r="AH131" s="499"/>
      <c r="AI131" s="499"/>
      <c r="AJ131" s="499"/>
      <c r="AK131" s="499"/>
      <c r="AL131" s="499"/>
      <c r="AM131" s="499"/>
      <c r="AN131" s="499"/>
      <c r="AO131" s="499"/>
      <c r="AP131" s="499"/>
      <c r="AQ131" s="499"/>
      <c r="AR131" s="499"/>
      <c r="AS131" s="499"/>
      <c r="AT131" s="499"/>
      <c r="AU131" s="499"/>
      <c r="AV131" s="499"/>
      <c r="AW131" s="499"/>
      <c r="AX131" s="499"/>
      <c r="AY131" s="499"/>
      <c r="AZ131" s="499"/>
      <c r="BA131" s="204"/>
      <c r="BB131" s="204"/>
      <c r="BC131" s="205"/>
      <c r="BD131" s="205"/>
      <c r="BE131" s="205"/>
      <c r="BF131" s="205"/>
      <c r="BG131" s="205"/>
      <c r="BH131" s="206"/>
    </row>
    <row r="132" spans="1:60" s="198" customFormat="1" ht="18" customHeight="1">
      <c r="A132" s="24"/>
      <c r="B132" s="343" t="s">
        <v>135</v>
      </c>
      <c r="C132" s="343"/>
      <c r="D132" s="343"/>
      <c r="E132" s="502">
        <f>AR224</f>
        <v>59739</v>
      </c>
      <c r="F132" s="502"/>
      <c r="G132" s="502">
        <f>AU224</f>
        <v>59739</v>
      </c>
      <c r="H132" s="502"/>
      <c r="I132" s="502">
        <f>AX224</f>
        <v>59739</v>
      </c>
      <c r="J132" s="502"/>
      <c r="K132" s="500"/>
      <c r="L132" s="500"/>
      <c r="M132" s="500"/>
      <c r="N132" s="500"/>
      <c r="O132" s="500"/>
      <c r="P132" s="500"/>
      <c r="Q132" s="500"/>
      <c r="R132" s="500"/>
      <c r="S132" s="500"/>
      <c r="T132" s="500"/>
      <c r="U132" s="500"/>
      <c r="V132" s="500"/>
      <c r="W132" s="500"/>
      <c r="X132" s="500"/>
      <c r="Y132" s="500"/>
      <c r="Z132" s="500"/>
      <c r="AA132" s="500"/>
      <c r="AB132" s="500"/>
      <c r="AC132" s="500"/>
      <c r="AD132" s="500"/>
      <c r="AE132" s="500"/>
      <c r="AF132" s="500"/>
      <c r="AG132" s="500"/>
      <c r="AH132" s="500"/>
      <c r="AI132" s="500"/>
      <c r="AJ132" s="500"/>
      <c r="AK132" s="500"/>
      <c r="AL132" s="500"/>
      <c r="AM132" s="500"/>
      <c r="AN132" s="500"/>
      <c r="AO132" s="500"/>
      <c r="AP132" s="500"/>
      <c r="AQ132" s="500"/>
      <c r="AR132" s="500"/>
      <c r="AS132" s="500"/>
      <c r="AT132" s="500"/>
      <c r="AU132" s="500"/>
      <c r="AV132" s="500"/>
      <c r="AW132" s="500"/>
      <c r="AX132" s="500"/>
      <c r="AY132" s="500"/>
      <c r="AZ132" s="500"/>
      <c r="BA132" s="21"/>
      <c r="BB132" s="21"/>
      <c r="BC132" s="77"/>
      <c r="BD132" s="77"/>
      <c r="BE132" s="77"/>
      <c r="BF132" s="77"/>
      <c r="BG132" s="77"/>
      <c r="BH132" s="187"/>
    </row>
    <row r="133" spans="1:60" s="198" customFormat="1" ht="18" customHeight="1">
      <c r="A133" s="24"/>
      <c r="B133" s="343" t="s">
        <v>138</v>
      </c>
      <c r="C133" s="343"/>
      <c r="D133" s="343"/>
      <c r="E133" s="502"/>
      <c r="F133" s="502"/>
      <c r="G133" s="502"/>
      <c r="H133" s="502"/>
      <c r="I133" s="502"/>
      <c r="J133" s="502"/>
      <c r="K133" s="500"/>
      <c r="L133" s="500"/>
      <c r="M133" s="500"/>
      <c r="N133" s="500"/>
      <c r="O133" s="500"/>
      <c r="P133" s="500"/>
      <c r="Q133" s="500"/>
      <c r="R133" s="500"/>
      <c r="S133" s="500"/>
      <c r="T133" s="500"/>
      <c r="U133" s="500"/>
      <c r="V133" s="500"/>
      <c r="W133" s="500"/>
      <c r="X133" s="500"/>
      <c r="Y133" s="500"/>
      <c r="Z133" s="500"/>
      <c r="AA133" s="500"/>
      <c r="AB133" s="500"/>
      <c r="AC133" s="503">
        <v>955558.08</v>
      </c>
      <c r="AD133" s="503"/>
      <c r="AE133" s="502">
        <v>862010</v>
      </c>
      <c r="AF133" s="502"/>
      <c r="AG133" s="502">
        <v>861975</v>
      </c>
      <c r="AH133" s="502"/>
      <c r="AI133" s="500"/>
      <c r="AJ133" s="500"/>
      <c r="AK133" s="500"/>
      <c r="AL133" s="500"/>
      <c r="AM133" s="500"/>
      <c r="AN133" s="500"/>
      <c r="AO133" s="500"/>
      <c r="AP133" s="500"/>
      <c r="AQ133" s="500"/>
      <c r="AR133" s="500"/>
      <c r="AS133" s="500"/>
      <c r="AT133" s="500"/>
      <c r="AU133" s="500"/>
      <c r="AV133" s="500"/>
      <c r="AW133" s="500"/>
      <c r="AX133" s="500"/>
      <c r="AY133" s="500"/>
      <c r="AZ133" s="500"/>
      <c r="BA133" s="21"/>
      <c r="BB133" s="21"/>
      <c r="BC133" s="77"/>
      <c r="BD133" s="77"/>
      <c r="BE133" s="77"/>
      <c r="BF133" s="77"/>
      <c r="BG133" s="77"/>
      <c r="BH133" s="187"/>
    </row>
    <row r="134" spans="1:60" s="198" customFormat="1" ht="18" customHeight="1">
      <c r="A134" s="24"/>
      <c r="B134" s="343" t="s">
        <v>141</v>
      </c>
      <c r="C134" s="343"/>
      <c r="D134" s="343"/>
      <c r="E134" s="502">
        <v>0</v>
      </c>
      <c r="F134" s="502"/>
      <c r="G134" s="502"/>
      <c r="H134" s="502"/>
      <c r="I134" s="502"/>
      <c r="J134" s="502"/>
      <c r="K134" s="500"/>
      <c r="L134" s="500"/>
      <c r="M134" s="500"/>
      <c r="N134" s="500"/>
      <c r="O134" s="500"/>
      <c r="P134" s="500"/>
      <c r="Q134" s="500"/>
      <c r="R134" s="500"/>
      <c r="S134" s="500"/>
      <c r="T134" s="500"/>
      <c r="U134" s="500"/>
      <c r="V134" s="500"/>
      <c r="W134" s="500"/>
      <c r="X134" s="500"/>
      <c r="Y134" s="500"/>
      <c r="Z134" s="500"/>
      <c r="AA134" s="500"/>
      <c r="AB134" s="500"/>
      <c r="AC134" s="514">
        <v>0</v>
      </c>
      <c r="AD134" s="514"/>
      <c r="AE134" s="502"/>
      <c r="AF134" s="502"/>
      <c r="AG134" s="502"/>
      <c r="AH134" s="502"/>
      <c r="AI134" s="500"/>
      <c r="AJ134" s="500"/>
      <c r="AK134" s="500"/>
      <c r="AL134" s="500"/>
      <c r="AM134" s="500"/>
      <c r="AN134" s="500"/>
      <c r="AO134" s="500"/>
      <c r="AP134" s="500"/>
      <c r="AQ134" s="500"/>
      <c r="AR134" s="500"/>
      <c r="AS134" s="500"/>
      <c r="AT134" s="500"/>
      <c r="AU134" s="500"/>
      <c r="AV134" s="500"/>
      <c r="AW134" s="500"/>
      <c r="AX134" s="500"/>
      <c r="AY134" s="500"/>
      <c r="AZ134" s="500"/>
      <c r="BA134" s="21"/>
      <c r="BB134" s="21"/>
      <c r="BC134" s="77"/>
      <c r="BD134" s="77"/>
      <c r="BE134" s="77"/>
      <c r="BF134" s="77"/>
      <c r="BG134" s="77"/>
      <c r="BH134" s="187"/>
    </row>
    <row r="135" spans="1:60" s="198" customFormat="1" ht="18" customHeight="1">
      <c r="A135" s="24"/>
      <c r="B135" s="343" t="s">
        <v>143</v>
      </c>
      <c r="C135" s="343"/>
      <c r="D135" s="343"/>
      <c r="E135" s="502"/>
      <c r="F135" s="502"/>
      <c r="G135" s="502"/>
      <c r="H135" s="502"/>
      <c r="I135" s="502"/>
      <c r="J135" s="502"/>
      <c r="K135" s="500"/>
      <c r="L135" s="500"/>
      <c r="M135" s="500"/>
      <c r="N135" s="500"/>
      <c r="O135" s="500"/>
      <c r="P135" s="500"/>
      <c r="Q135" s="500"/>
      <c r="R135" s="500"/>
      <c r="S135" s="500"/>
      <c r="T135" s="500"/>
      <c r="U135" s="500"/>
      <c r="V135" s="500"/>
      <c r="W135" s="500"/>
      <c r="X135" s="500"/>
      <c r="Y135" s="500"/>
      <c r="Z135" s="500"/>
      <c r="AA135" s="500"/>
      <c r="AB135" s="500"/>
      <c r="AC135" s="502">
        <f>AR227</f>
        <v>0</v>
      </c>
      <c r="AD135" s="502"/>
      <c r="AE135" s="502">
        <f>AU227</f>
        <v>58000</v>
      </c>
      <c r="AF135" s="502"/>
      <c r="AG135" s="502">
        <f>AX227</f>
        <v>0</v>
      </c>
      <c r="AH135" s="502"/>
      <c r="AI135" s="500"/>
      <c r="AJ135" s="500"/>
      <c r="AK135" s="500"/>
      <c r="AL135" s="500"/>
      <c r="AM135" s="500"/>
      <c r="AN135" s="500"/>
      <c r="AO135" s="500"/>
      <c r="AP135" s="500"/>
      <c r="AQ135" s="500"/>
      <c r="AR135" s="500"/>
      <c r="AS135" s="500"/>
      <c r="AT135" s="500"/>
      <c r="AU135" s="500"/>
      <c r="AV135" s="500"/>
      <c r="AW135" s="500"/>
      <c r="AX135" s="500"/>
      <c r="AY135" s="500"/>
      <c r="AZ135" s="500"/>
      <c r="BA135" s="21"/>
      <c r="BB135" s="21"/>
      <c r="BC135" s="77"/>
      <c r="BD135" s="77"/>
      <c r="BE135" s="77"/>
      <c r="BF135" s="77"/>
      <c r="BG135" s="77"/>
      <c r="BH135" s="187"/>
    </row>
    <row r="136" spans="1:60" s="198" customFormat="1" ht="18" customHeight="1">
      <c r="A136" s="24"/>
      <c r="B136" s="343" t="s">
        <v>145</v>
      </c>
      <c r="C136" s="343"/>
      <c r="D136" s="343"/>
      <c r="E136" s="502">
        <f>AR228</f>
        <v>2100</v>
      </c>
      <c r="F136" s="502"/>
      <c r="G136" s="502">
        <f>AU228</f>
        <v>2100</v>
      </c>
      <c r="H136" s="502"/>
      <c r="I136" s="502">
        <f>AX228</f>
        <v>2100</v>
      </c>
      <c r="J136" s="502"/>
      <c r="K136" s="500"/>
      <c r="L136" s="500"/>
      <c r="M136" s="500"/>
      <c r="N136" s="500"/>
      <c r="O136" s="500"/>
      <c r="P136" s="500"/>
      <c r="Q136" s="500"/>
      <c r="R136" s="500"/>
      <c r="S136" s="500"/>
      <c r="T136" s="500"/>
      <c r="U136" s="500"/>
      <c r="V136" s="500"/>
      <c r="W136" s="500"/>
      <c r="X136" s="500"/>
      <c r="Y136" s="500"/>
      <c r="Z136" s="500"/>
      <c r="AA136" s="500"/>
      <c r="AB136" s="500"/>
      <c r="AC136" s="500"/>
      <c r="AD136" s="500"/>
      <c r="AE136" s="500"/>
      <c r="AF136" s="500"/>
      <c r="AG136" s="500"/>
      <c r="AH136" s="500"/>
      <c r="AI136" s="500"/>
      <c r="AJ136" s="500"/>
      <c r="AK136" s="500"/>
      <c r="AL136" s="500"/>
      <c r="AM136" s="500"/>
      <c r="AN136" s="500"/>
      <c r="AO136" s="500"/>
      <c r="AP136" s="500"/>
      <c r="AQ136" s="500"/>
      <c r="AR136" s="500"/>
      <c r="AS136" s="500"/>
      <c r="AT136" s="500"/>
      <c r="AU136" s="500"/>
      <c r="AV136" s="500"/>
      <c r="AW136" s="500"/>
      <c r="AX136" s="500"/>
      <c r="AY136" s="500"/>
      <c r="AZ136" s="500"/>
      <c r="BA136" s="21"/>
      <c r="BB136" s="21"/>
      <c r="BC136" s="77"/>
      <c r="BD136" s="77"/>
      <c r="BE136" s="77"/>
      <c r="BF136" s="77"/>
      <c r="BG136" s="77"/>
      <c r="BH136" s="187"/>
    </row>
    <row r="137" spans="1:60" s="198" customFormat="1" ht="18" customHeight="1">
      <c r="A137" s="24"/>
      <c r="B137" s="343" t="s">
        <v>149</v>
      </c>
      <c r="C137" s="343"/>
      <c r="D137" s="343"/>
      <c r="E137" s="503">
        <v>68953.25</v>
      </c>
      <c r="F137" s="503"/>
      <c r="G137" s="502">
        <f>AU229</f>
        <v>69450.4</v>
      </c>
      <c r="H137" s="502"/>
      <c r="I137" s="502">
        <f>AX229</f>
        <v>69450.4</v>
      </c>
      <c r="J137" s="502"/>
      <c r="K137" s="500"/>
      <c r="L137" s="500"/>
      <c r="M137" s="500"/>
      <c r="N137" s="500"/>
      <c r="O137" s="500"/>
      <c r="P137" s="500"/>
      <c r="Q137" s="500"/>
      <c r="R137" s="500"/>
      <c r="S137" s="500"/>
      <c r="T137" s="500"/>
      <c r="U137" s="500"/>
      <c r="V137" s="500"/>
      <c r="W137" s="500"/>
      <c r="X137" s="500"/>
      <c r="Y137" s="500"/>
      <c r="Z137" s="500"/>
      <c r="AA137" s="500"/>
      <c r="AB137" s="500"/>
      <c r="AC137" s="500"/>
      <c r="AD137" s="500"/>
      <c r="AE137" s="500"/>
      <c r="AF137" s="500"/>
      <c r="AG137" s="500"/>
      <c r="AH137" s="500"/>
      <c r="AI137" s="500"/>
      <c r="AJ137" s="500"/>
      <c r="AK137" s="500"/>
      <c r="AL137" s="500"/>
      <c r="AM137" s="500"/>
      <c r="AN137" s="500"/>
      <c r="AO137" s="500"/>
      <c r="AP137" s="500"/>
      <c r="AQ137" s="500"/>
      <c r="AR137" s="500"/>
      <c r="AS137" s="500"/>
      <c r="AT137" s="500"/>
      <c r="AU137" s="500"/>
      <c r="AV137" s="500"/>
      <c r="AW137" s="500"/>
      <c r="AX137" s="500"/>
      <c r="AY137" s="500"/>
      <c r="AZ137" s="500"/>
      <c r="BA137" s="21"/>
      <c r="BB137" s="21"/>
      <c r="BC137" s="77"/>
      <c r="BD137" s="77"/>
      <c r="BE137" s="77"/>
      <c r="BF137" s="77"/>
      <c r="BG137" s="77"/>
      <c r="BH137" s="187"/>
    </row>
    <row r="138" spans="1:60" s="198" customFormat="1" ht="18" customHeight="1">
      <c r="A138" s="24"/>
      <c r="B138" s="343" t="s">
        <v>152</v>
      </c>
      <c r="C138" s="343"/>
      <c r="D138" s="343"/>
      <c r="E138" s="502">
        <v>8400</v>
      </c>
      <c r="F138" s="502"/>
      <c r="G138" s="502">
        <v>8400</v>
      </c>
      <c r="H138" s="502"/>
      <c r="I138" s="502">
        <v>8400</v>
      </c>
      <c r="J138" s="502"/>
      <c r="K138" s="500"/>
      <c r="L138" s="500"/>
      <c r="M138" s="500"/>
      <c r="N138" s="500"/>
      <c r="O138" s="500"/>
      <c r="P138" s="500"/>
      <c r="Q138" s="500"/>
      <c r="R138" s="500"/>
      <c r="S138" s="500"/>
      <c r="T138" s="500"/>
      <c r="U138" s="500"/>
      <c r="V138" s="500"/>
      <c r="W138" s="500"/>
      <c r="X138" s="500"/>
      <c r="Y138" s="500"/>
      <c r="Z138" s="500"/>
      <c r="AA138" s="500"/>
      <c r="AB138" s="500"/>
      <c r="AC138" s="500"/>
      <c r="AD138" s="500"/>
      <c r="AE138" s="500"/>
      <c r="AF138" s="500"/>
      <c r="AG138" s="500"/>
      <c r="AH138" s="500"/>
      <c r="AI138" s="500"/>
      <c r="AJ138" s="500"/>
      <c r="AK138" s="500"/>
      <c r="AL138" s="500"/>
      <c r="AM138" s="500"/>
      <c r="AN138" s="500"/>
      <c r="AO138" s="500"/>
      <c r="AP138" s="500"/>
      <c r="AQ138" s="500"/>
      <c r="AR138" s="500"/>
      <c r="AS138" s="500"/>
      <c r="AT138" s="500"/>
      <c r="AU138" s="500"/>
      <c r="AV138" s="500"/>
      <c r="AW138" s="500"/>
      <c r="AX138" s="500"/>
      <c r="AY138" s="500"/>
      <c r="AZ138" s="500"/>
      <c r="BA138" s="21"/>
      <c r="BB138" s="21"/>
      <c r="BC138" s="77"/>
      <c r="BD138" s="77"/>
      <c r="BE138" s="77"/>
      <c r="BF138" s="77"/>
      <c r="BG138" s="77"/>
      <c r="BH138" s="187"/>
    </row>
    <row r="139" spans="1:60" s="198" customFormat="1" ht="18" customHeight="1">
      <c r="A139" s="24"/>
      <c r="B139" s="343" t="s">
        <v>156</v>
      </c>
      <c r="C139" s="343"/>
      <c r="D139" s="343"/>
      <c r="E139" s="502">
        <v>89105</v>
      </c>
      <c r="F139" s="502"/>
      <c r="G139" s="502">
        <v>86105</v>
      </c>
      <c r="H139" s="502"/>
      <c r="I139" s="502">
        <v>86105</v>
      </c>
      <c r="J139" s="502"/>
      <c r="K139" s="500"/>
      <c r="L139" s="500"/>
      <c r="M139" s="500"/>
      <c r="N139" s="500"/>
      <c r="O139" s="500"/>
      <c r="P139" s="500"/>
      <c r="Q139" s="500"/>
      <c r="R139" s="500"/>
      <c r="S139" s="500"/>
      <c r="T139" s="500"/>
      <c r="U139" s="500"/>
      <c r="V139" s="500"/>
      <c r="W139" s="500"/>
      <c r="X139" s="500"/>
      <c r="Y139" s="500"/>
      <c r="Z139" s="500"/>
      <c r="AA139" s="500"/>
      <c r="AB139" s="500"/>
      <c r="AC139" s="500"/>
      <c r="AD139" s="500"/>
      <c r="AE139" s="500"/>
      <c r="AF139" s="500"/>
      <c r="AG139" s="500"/>
      <c r="AH139" s="500"/>
      <c r="AI139" s="500"/>
      <c r="AJ139" s="500"/>
      <c r="AK139" s="500"/>
      <c r="AL139" s="500"/>
      <c r="AM139" s="500"/>
      <c r="AN139" s="500"/>
      <c r="AO139" s="500"/>
      <c r="AP139" s="500"/>
      <c r="AQ139" s="500"/>
      <c r="AR139" s="500"/>
      <c r="AS139" s="500"/>
      <c r="AT139" s="500"/>
      <c r="AU139" s="500"/>
      <c r="AV139" s="500"/>
      <c r="AW139" s="500"/>
      <c r="AX139" s="500"/>
      <c r="AY139" s="500"/>
      <c r="AZ139" s="500"/>
      <c r="BA139" s="21"/>
      <c r="BB139" s="21"/>
      <c r="BC139" s="77"/>
      <c r="BD139" s="77"/>
      <c r="BE139" s="77"/>
      <c r="BF139" s="77"/>
      <c r="BG139" s="77"/>
      <c r="BH139" s="187"/>
    </row>
    <row r="140" spans="1:60" s="198" customFormat="1" ht="18" customHeight="1">
      <c r="A140" s="24"/>
      <c r="B140" s="343" t="s">
        <v>160</v>
      </c>
      <c r="C140" s="343"/>
      <c r="D140" s="343"/>
      <c r="E140" s="502">
        <v>5400</v>
      </c>
      <c r="F140" s="502"/>
      <c r="G140" s="502">
        <f>AU232</f>
        <v>5400</v>
      </c>
      <c r="H140" s="502"/>
      <c r="I140" s="502">
        <f>AX232</f>
        <v>5400</v>
      </c>
      <c r="J140" s="502"/>
      <c r="K140" s="500"/>
      <c r="L140" s="500"/>
      <c r="M140" s="500"/>
      <c r="N140" s="500"/>
      <c r="O140" s="500"/>
      <c r="P140" s="500"/>
      <c r="Q140" s="500"/>
      <c r="R140" s="500"/>
      <c r="S140" s="500"/>
      <c r="T140" s="500"/>
      <c r="U140" s="500"/>
      <c r="V140" s="500"/>
      <c r="W140" s="500"/>
      <c r="X140" s="500"/>
      <c r="Y140" s="500"/>
      <c r="Z140" s="500"/>
      <c r="AA140" s="500"/>
      <c r="AB140" s="500"/>
      <c r="AC140" s="502"/>
      <c r="AD140" s="502"/>
      <c r="AE140" s="500"/>
      <c r="AF140" s="500"/>
      <c r="AG140" s="500"/>
      <c r="AH140" s="500"/>
      <c r="AI140" s="500"/>
      <c r="AJ140" s="500"/>
      <c r="AK140" s="500"/>
      <c r="AL140" s="500"/>
      <c r="AM140" s="500"/>
      <c r="AN140" s="500"/>
      <c r="AO140" s="500"/>
      <c r="AP140" s="500"/>
      <c r="AQ140" s="500"/>
      <c r="AR140" s="500"/>
      <c r="AS140" s="500"/>
      <c r="AT140" s="500"/>
      <c r="AU140" s="500"/>
      <c r="AV140" s="500"/>
      <c r="AW140" s="500"/>
      <c r="AX140" s="500"/>
      <c r="AY140" s="500"/>
      <c r="AZ140" s="500"/>
      <c r="BA140" s="21"/>
      <c r="BB140" s="21"/>
      <c r="BC140" s="77"/>
      <c r="BD140" s="77"/>
      <c r="BE140" s="77"/>
      <c r="BF140" s="77"/>
      <c r="BG140" s="77"/>
      <c r="BH140" s="187"/>
    </row>
    <row r="141" spans="1:60" s="198" customFormat="1" ht="18" customHeight="1">
      <c r="A141" s="24"/>
      <c r="B141" s="343" t="s">
        <v>574</v>
      </c>
      <c r="C141" s="343"/>
      <c r="D141" s="343"/>
      <c r="E141" s="502"/>
      <c r="F141" s="502"/>
      <c r="G141" s="502"/>
      <c r="H141" s="502"/>
      <c r="I141" s="502"/>
      <c r="J141" s="502"/>
      <c r="K141" s="500"/>
      <c r="L141" s="500"/>
      <c r="M141" s="500"/>
      <c r="N141" s="500"/>
      <c r="O141" s="500"/>
      <c r="P141" s="500"/>
      <c r="Q141" s="500"/>
      <c r="R141" s="500"/>
      <c r="S141" s="500"/>
      <c r="T141" s="500"/>
      <c r="U141" s="500"/>
      <c r="V141" s="500"/>
      <c r="W141" s="500"/>
      <c r="X141" s="500"/>
      <c r="Y141" s="500"/>
      <c r="Z141" s="500"/>
      <c r="AA141" s="500"/>
      <c r="AB141" s="500"/>
      <c r="AC141" s="513">
        <f>AR233</f>
        <v>28500</v>
      </c>
      <c r="AD141" s="513"/>
      <c r="AE141" s="502">
        <f>AU233</f>
        <v>29640</v>
      </c>
      <c r="AF141" s="502"/>
      <c r="AG141" s="502">
        <f>AX233</f>
        <v>30826</v>
      </c>
      <c r="AH141" s="502"/>
      <c r="AI141" s="500"/>
      <c r="AJ141" s="500"/>
      <c r="AK141" s="500"/>
      <c r="AL141" s="500"/>
      <c r="AM141" s="500"/>
      <c r="AN141" s="500"/>
      <c r="AO141" s="500"/>
      <c r="AP141" s="500"/>
      <c r="AQ141" s="500"/>
      <c r="AR141" s="500"/>
      <c r="AS141" s="500"/>
      <c r="AT141" s="500"/>
      <c r="AU141" s="500"/>
      <c r="AV141" s="500"/>
      <c r="AW141" s="500"/>
      <c r="AX141" s="500"/>
      <c r="AY141" s="500"/>
      <c r="AZ141" s="500"/>
      <c r="BA141" s="21"/>
      <c r="BB141" s="21"/>
      <c r="BC141" s="77"/>
      <c r="BD141" s="77"/>
      <c r="BE141" s="77"/>
      <c r="BF141" s="77"/>
      <c r="BG141" s="77"/>
      <c r="BH141" s="187"/>
    </row>
    <row r="142" spans="1:60" s="207" customFormat="1" ht="18" customHeight="1">
      <c r="A142" s="153"/>
      <c r="B142" s="498" t="s">
        <v>162</v>
      </c>
      <c r="C142" s="498"/>
      <c r="D142" s="498"/>
      <c r="E142" s="508">
        <f>SUM(E132:F141)</f>
        <v>233697.25</v>
      </c>
      <c r="F142" s="508"/>
      <c r="G142" s="501">
        <f>SUM(G132:H141)</f>
        <v>231194.4</v>
      </c>
      <c r="H142" s="501"/>
      <c r="I142" s="501">
        <f>SUM(I132:J141)</f>
        <v>231194.4</v>
      </c>
      <c r="J142" s="501"/>
      <c r="K142" s="499"/>
      <c r="L142" s="499"/>
      <c r="M142" s="499"/>
      <c r="N142" s="499"/>
      <c r="O142" s="499"/>
      <c r="P142" s="499"/>
      <c r="Q142" s="499"/>
      <c r="R142" s="499"/>
      <c r="S142" s="499"/>
      <c r="T142" s="499"/>
      <c r="U142" s="499"/>
      <c r="V142" s="499"/>
      <c r="W142" s="499"/>
      <c r="X142" s="499"/>
      <c r="Y142" s="499"/>
      <c r="Z142" s="499"/>
      <c r="AA142" s="499"/>
      <c r="AB142" s="499"/>
      <c r="AC142" s="512">
        <f>SUM(AC132:AD141)</f>
        <v>984058.08</v>
      </c>
      <c r="AD142" s="512"/>
      <c r="AE142" s="501">
        <f>SUM(AE132:AF141)</f>
        <v>949650</v>
      </c>
      <c r="AF142" s="501"/>
      <c r="AG142" s="501">
        <f>SUM(AG132:AH141)</f>
        <v>892801</v>
      </c>
      <c r="AH142" s="501"/>
      <c r="AI142" s="499"/>
      <c r="AJ142" s="499"/>
      <c r="AK142" s="499"/>
      <c r="AL142" s="499"/>
      <c r="AM142" s="499"/>
      <c r="AN142" s="499"/>
      <c r="AO142" s="499"/>
      <c r="AP142" s="499"/>
      <c r="AQ142" s="499"/>
      <c r="AR142" s="499"/>
      <c r="AS142" s="499"/>
      <c r="AT142" s="499"/>
      <c r="AU142" s="499"/>
      <c r="AV142" s="499"/>
      <c r="AW142" s="499"/>
      <c r="AX142" s="499"/>
      <c r="AY142" s="499"/>
      <c r="AZ142" s="499"/>
      <c r="BA142" s="204"/>
      <c r="BB142" s="204"/>
      <c r="BC142" s="205"/>
      <c r="BD142" s="205"/>
      <c r="BE142" s="205"/>
      <c r="BF142" s="205"/>
      <c r="BG142" s="205"/>
      <c r="BH142" s="206"/>
    </row>
    <row r="143" spans="1:60" s="198" customFormat="1" ht="18" customHeight="1">
      <c r="A143" s="24"/>
      <c r="B143" s="343" t="s">
        <v>167</v>
      </c>
      <c r="C143" s="343"/>
      <c r="D143" s="343"/>
      <c r="E143" s="502">
        <f>AR235</f>
        <v>10000</v>
      </c>
      <c r="F143" s="502"/>
      <c r="G143" s="502">
        <f>AU235</f>
        <v>10000</v>
      </c>
      <c r="H143" s="502"/>
      <c r="I143" s="502">
        <f>AX235</f>
        <v>10000</v>
      </c>
      <c r="J143" s="502"/>
      <c r="K143" s="500"/>
      <c r="L143" s="500"/>
      <c r="M143" s="500"/>
      <c r="N143" s="500"/>
      <c r="O143" s="500"/>
      <c r="P143" s="500"/>
      <c r="Q143" s="500"/>
      <c r="R143" s="500"/>
      <c r="S143" s="500"/>
      <c r="T143" s="500"/>
      <c r="U143" s="500"/>
      <c r="V143" s="500"/>
      <c r="W143" s="500"/>
      <c r="X143" s="500"/>
      <c r="Y143" s="500"/>
      <c r="Z143" s="500"/>
      <c r="AA143" s="500"/>
      <c r="AB143" s="500"/>
      <c r="AC143" s="500"/>
      <c r="AD143" s="500"/>
      <c r="AE143" s="500"/>
      <c r="AF143" s="500"/>
      <c r="AG143" s="500"/>
      <c r="AH143" s="500"/>
      <c r="AI143" s="500"/>
      <c r="AJ143" s="500"/>
      <c r="AK143" s="500"/>
      <c r="AL143" s="500"/>
      <c r="AM143" s="500"/>
      <c r="AN143" s="500"/>
      <c r="AO143" s="500"/>
      <c r="AP143" s="500"/>
      <c r="AQ143" s="500"/>
      <c r="AR143" s="500"/>
      <c r="AS143" s="500"/>
      <c r="AT143" s="500"/>
      <c r="AU143" s="500"/>
      <c r="AV143" s="500"/>
      <c r="AW143" s="500"/>
      <c r="AX143" s="500"/>
      <c r="AY143" s="500"/>
      <c r="AZ143" s="500"/>
      <c r="BA143" s="21"/>
      <c r="BB143" s="21"/>
      <c r="BC143" s="77"/>
      <c r="BD143" s="77"/>
      <c r="BE143" s="77"/>
      <c r="BF143" s="77"/>
      <c r="BG143" s="77"/>
      <c r="BH143" s="187"/>
    </row>
    <row r="144" spans="1:60" s="207" customFormat="1" ht="18" customHeight="1">
      <c r="A144" s="153"/>
      <c r="B144" s="498" t="s">
        <v>168</v>
      </c>
      <c r="C144" s="498"/>
      <c r="D144" s="498"/>
      <c r="E144" s="501">
        <f>E143</f>
        <v>10000</v>
      </c>
      <c r="F144" s="501"/>
      <c r="G144" s="501">
        <f>G143</f>
        <v>10000</v>
      </c>
      <c r="H144" s="501"/>
      <c r="I144" s="501">
        <f>I143</f>
        <v>10000</v>
      </c>
      <c r="J144" s="501"/>
      <c r="K144" s="499"/>
      <c r="L144" s="499"/>
      <c r="M144" s="499"/>
      <c r="N144" s="499"/>
      <c r="O144" s="499"/>
      <c r="P144" s="499"/>
      <c r="Q144" s="499"/>
      <c r="R144" s="499"/>
      <c r="S144" s="499"/>
      <c r="T144" s="499"/>
      <c r="U144" s="499"/>
      <c r="V144" s="499"/>
      <c r="W144" s="499"/>
      <c r="X144" s="499"/>
      <c r="Y144" s="499"/>
      <c r="Z144" s="499"/>
      <c r="AA144" s="499"/>
      <c r="AB144" s="499"/>
      <c r="AC144" s="499"/>
      <c r="AD144" s="499"/>
      <c r="AE144" s="499"/>
      <c r="AF144" s="499"/>
      <c r="AG144" s="499"/>
      <c r="AH144" s="499"/>
      <c r="AI144" s="499"/>
      <c r="AJ144" s="499"/>
      <c r="AK144" s="499"/>
      <c r="AL144" s="499"/>
      <c r="AM144" s="499"/>
      <c r="AN144" s="499"/>
      <c r="AO144" s="499"/>
      <c r="AP144" s="499"/>
      <c r="AQ144" s="499"/>
      <c r="AR144" s="499"/>
      <c r="AS144" s="499"/>
      <c r="AT144" s="499"/>
      <c r="AU144" s="499"/>
      <c r="AV144" s="499"/>
      <c r="AW144" s="499"/>
      <c r="AX144" s="499"/>
      <c r="AY144" s="499"/>
      <c r="AZ144" s="499"/>
      <c r="BA144" s="204"/>
      <c r="BB144" s="204"/>
      <c r="BC144" s="205"/>
      <c r="BD144" s="205"/>
      <c r="BE144" s="205"/>
      <c r="BF144" s="205"/>
      <c r="BG144" s="205"/>
      <c r="BH144" s="206"/>
    </row>
    <row r="145" spans="1:60" s="198" customFormat="1" ht="18" customHeight="1">
      <c r="A145" s="24"/>
      <c r="B145" s="506" t="s">
        <v>170</v>
      </c>
      <c r="C145" s="506"/>
      <c r="D145" s="506"/>
      <c r="E145" s="507">
        <f>AR238</f>
        <v>0</v>
      </c>
      <c r="F145" s="507"/>
      <c r="G145" s="507">
        <f>AT238</f>
        <v>0</v>
      </c>
      <c r="H145" s="507"/>
      <c r="I145" s="507">
        <f>AV238</f>
        <v>0</v>
      </c>
      <c r="J145" s="507"/>
      <c r="K145" s="500"/>
      <c r="L145" s="500"/>
      <c r="M145" s="500"/>
      <c r="N145" s="500"/>
      <c r="O145" s="500"/>
      <c r="P145" s="500"/>
      <c r="Q145" s="500"/>
      <c r="R145" s="500"/>
      <c r="S145" s="500"/>
      <c r="T145" s="500"/>
      <c r="U145" s="500"/>
      <c r="V145" s="500"/>
      <c r="W145" s="500"/>
      <c r="X145" s="500"/>
      <c r="Y145" s="500"/>
      <c r="Z145" s="500"/>
      <c r="AA145" s="500"/>
      <c r="AB145" s="500"/>
      <c r="AC145" s="507">
        <f>AR237</f>
        <v>78066</v>
      </c>
      <c r="AD145" s="507"/>
      <c r="AE145" s="507">
        <f>AU237</f>
        <v>0</v>
      </c>
      <c r="AF145" s="507"/>
      <c r="AG145" s="507">
        <f>AX237</f>
        <v>0</v>
      </c>
      <c r="AH145" s="507"/>
      <c r="AI145" s="500"/>
      <c r="AJ145" s="500"/>
      <c r="AK145" s="500"/>
      <c r="AL145" s="500"/>
      <c r="AM145" s="500"/>
      <c r="AN145" s="500"/>
      <c r="AO145" s="500"/>
      <c r="AP145" s="500"/>
      <c r="AQ145" s="500"/>
      <c r="AR145" s="500"/>
      <c r="AS145" s="500"/>
      <c r="AT145" s="500"/>
      <c r="AU145" s="500"/>
      <c r="AV145" s="500"/>
      <c r="AW145" s="500"/>
      <c r="AX145" s="500"/>
      <c r="AY145" s="500"/>
      <c r="AZ145" s="500"/>
      <c r="BA145" s="21"/>
      <c r="BB145" s="21"/>
      <c r="BC145" s="77"/>
      <c r="BD145" s="77"/>
      <c r="BE145" s="77"/>
      <c r="BF145" s="77"/>
      <c r="BG145" s="77"/>
      <c r="BH145" s="187"/>
    </row>
    <row r="146" spans="1:60" s="198" customFormat="1" ht="18" customHeight="1">
      <c r="A146" s="24"/>
      <c r="B146" s="506" t="s">
        <v>170</v>
      </c>
      <c r="C146" s="506"/>
      <c r="D146" s="506"/>
      <c r="E146" s="507">
        <f>AR239</f>
        <v>0</v>
      </c>
      <c r="F146" s="507"/>
      <c r="G146" s="507">
        <f>AU239</f>
        <v>0</v>
      </c>
      <c r="H146" s="507"/>
      <c r="I146" s="507">
        <f>AX239</f>
        <v>0</v>
      </c>
      <c r="J146" s="507"/>
      <c r="K146" s="500"/>
      <c r="L146" s="500"/>
      <c r="M146" s="500"/>
      <c r="N146" s="500"/>
      <c r="O146" s="500"/>
      <c r="P146" s="500"/>
      <c r="Q146" s="500"/>
      <c r="R146" s="500"/>
      <c r="S146" s="500"/>
      <c r="T146" s="500"/>
      <c r="U146" s="500"/>
      <c r="V146" s="500"/>
      <c r="W146" s="500"/>
      <c r="X146" s="500"/>
      <c r="Y146" s="500"/>
      <c r="Z146" s="500"/>
      <c r="AA146" s="500"/>
      <c r="AB146" s="500"/>
      <c r="AC146" s="505"/>
      <c r="AD146" s="505"/>
      <c r="AE146" s="505"/>
      <c r="AF146" s="505"/>
      <c r="AG146" s="505"/>
      <c r="AH146" s="505"/>
      <c r="AI146" s="500"/>
      <c r="AJ146" s="500"/>
      <c r="AK146" s="500"/>
      <c r="AL146" s="500"/>
      <c r="AM146" s="500"/>
      <c r="AN146" s="500"/>
      <c r="AO146" s="500"/>
      <c r="AP146" s="500"/>
      <c r="AQ146" s="500"/>
      <c r="AR146" s="500"/>
      <c r="AS146" s="500"/>
      <c r="AT146" s="500"/>
      <c r="AU146" s="500"/>
      <c r="AV146" s="500"/>
      <c r="AW146" s="500"/>
      <c r="AX146" s="500"/>
      <c r="AY146" s="500"/>
      <c r="AZ146" s="500"/>
      <c r="BA146" s="21"/>
      <c r="BB146" s="21"/>
      <c r="BC146" s="77"/>
      <c r="BD146" s="77"/>
      <c r="BE146" s="77"/>
      <c r="BF146" s="77"/>
      <c r="BG146" s="77"/>
      <c r="BH146" s="187"/>
    </row>
    <row r="147" spans="1:60" s="212" customFormat="1" ht="18" customHeight="1">
      <c r="A147" s="208"/>
      <c r="B147" s="511" t="s">
        <v>230</v>
      </c>
      <c r="C147" s="511"/>
      <c r="D147" s="511"/>
      <c r="E147" s="510">
        <f>E145+E146</f>
        <v>0</v>
      </c>
      <c r="F147" s="510"/>
      <c r="G147" s="510">
        <f>G146</f>
        <v>0</v>
      </c>
      <c r="H147" s="510"/>
      <c r="I147" s="510">
        <f>I146</f>
        <v>0</v>
      </c>
      <c r="J147" s="510"/>
      <c r="K147" s="509"/>
      <c r="L147" s="509"/>
      <c r="M147" s="509"/>
      <c r="N147" s="509"/>
      <c r="O147" s="509"/>
      <c r="P147" s="509"/>
      <c r="Q147" s="509"/>
      <c r="R147" s="509"/>
      <c r="S147" s="509"/>
      <c r="T147" s="509"/>
      <c r="U147" s="509"/>
      <c r="V147" s="509"/>
      <c r="W147" s="509"/>
      <c r="X147" s="509"/>
      <c r="Y147" s="509"/>
      <c r="Z147" s="509"/>
      <c r="AA147" s="509"/>
      <c r="AB147" s="509"/>
      <c r="AC147" s="510">
        <f>SUM(AC145:AD146)</f>
        <v>78066</v>
      </c>
      <c r="AD147" s="510"/>
      <c r="AE147" s="510">
        <f>SUM(AE145:AF146)</f>
        <v>0</v>
      </c>
      <c r="AF147" s="510"/>
      <c r="AG147" s="510">
        <f>SUM(AG145:AH146)</f>
        <v>0</v>
      </c>
      <c r="AH147" s="510"/>
      <c r="AI147" s="509"/>
      <c r="AJ147" s="509"/>
      <c r="AK147" s="509"/>
      <c r="AL147" s="509"/>
      <c r="AM147" s="509"/>
      <c r="AN147" s="509"/>
      <c r="AO147" s="509"/>
      <c r="AP147" s="509"/>
      <c r="AQ147" s="509"/>
      <c r="AR147" s="509"/>
      <c r="AS147" s="509"/>
      <c r="AT147" s="509"/>
      <c r="AU147" s="509"/>
      <c r="AV147" s="509"/>
      <c r="AW147" s="509"/>
      <c r="AX147" s="509"/>
      <c r="AY147" s="509"/>
      <c r="AZ147" s="509"/>
      <c r="BA147" s="209"/>
      <c r="BB147" s="209"/>
      <c r="BC147" s="210"/>
      <c r="BD147" s="210"/>
      <c r="BE147" s="210"/>
      <c r="BF147" s="210"/>
      <c r="BG147" s="210"/>
      <c r="BH147" s="211"/>
    </row>
    <row r="148" spans="1:60" s="198" customFormat="1" ht="18" customHeight="1">
      <c r="A148" s="24"/>
      <c r="B148" s="343" t="s">
        <v>182</v>
      </c>
      <c r="C148" s="343"/>
      <c r="D148" s="343"/>
      <c r="E148" s="503">
        <v>10125.87</v>
      </c>
      <c r="F148" s="503"/>
      <c r="G148" s="502">
        <f>AU241</f>
        <v>2500</v>
      </c>
      <c r="H148" s="502"/>
      <c r="I148" s="502">
        <f>AX241</f>
        <v>2500</v>
      </c>
      <c r="J148" s="502"/>
      <c r="K148" s="500"/>
      <c r="L148" s="500"/>
      <c r="M148" s="500"/>
      <c r="N148" s="500"/>
      <c r="O148" s="500"/>
      <c r="P148" s="500"/>
      <c r="Q148" s="500"/>
      <c r="R148" s="500"/>
      <c r="S148" s="500"/>
      <c r="T148" s="500"/>
      <c r="U148" s="500"/>
      <c r="V148" s="500"/>
      <c r="W148" s="500"/>
      <c r="X148" s="500"/>
      <c r="Y148" s="500"/>
      <c r="Z148" s="500"/>
      <c r="AA148" s="500"/>
      <c r="AB148" s="500"/>
      <c r="AC148" s="500"/>
      <c r="AD148" s="500"/>
      <c r="AE148" s="500"/>
      <c r="AF148" s="500"/>
      <c r="AG148" s="500"/>
      <c r="AH148" s="500"/>
      <c r="AI148" s="500"/>
      <c r="AJ148" s="500"/>
      <c r="AK148" s="500"/>
      <c r="AL148" s="500"/>
      <c r="AM148" s="500"/>
      <c r="AN148" s="500"/>
      <c r="AO148" s="500"/>
      <c r="AP148" s="500"/>
      <c r="AQ148" s="500"/>
      <c r="AR148" s="500"/>
      <c r="AS148" s="500"/>
      <c r="AT148" s="500"/>
      <c r="AU148" s="500"/>
      <c r="AV148" s="500"/>
      <c r="AW148" s="500"/>
      <c r="AX148" s="500"/>
      <c r="AY148" s="500"/>
      <c r="AZ148" s="500"/>
      <c r="BA148" s="21"/>
      <c r="BB148" s="21"/>
      <c r="BC148" s="77"/>
      <c r="BD148" s="77"/>
      <c r="BE148" s="77"/>
      <c r="BF148" s="77"/>
      <c r="BG148" s="77"/>
      <c r="BH148" s="187"/>
    </row>
    <row r="149" spans="1:60" s="207" customFormat="1" ht="18" customHeight="1">
      <c r="A149" s="153"/>
      <c r="B149" s="498" t="s">
        <v>183</v>
      </c>
      <c r="C149" s="498"/>
      <c r="D149" s="498"/>
      <c r="E149" s="508">
        <f>E148</f>
        <v>10125.87</v>
      </c>
      <c r="F149" s="508"/>
      <c r="G149" s="501">
        <f>G148</f>
        <v>2500</v>
      </c>
      <c r="H149" s="501"/>
      <c r="I149" s="501">
        <f>I148</f>
        <v>2500</v>
      </c>
      <c r="J149" s="501"/>
      <c r="K149" s="499"/>
      <c r="L149" s="499"/>
      <c r="M149" s="499"/>
      <c r="N149" s="499"/>
      <c r="O149" s="499"/>
      <c r="P149" s="499"/>
      <c r="Q149" s="499"/>
      <c r="R149" s="499"/>
      <c r="S149" s="499"/>
      <c r="T149" s="499"/>
      <c r="U149" s="499"/>
      <c r="V149" s="499"/>
      <c r="W149" s="499"/>
      <c r="X149" s="499"/>
      <c r="Y149" s="499"/>
      <c r="Z149" s="499"/>
      <c r="AA149" s="499"/>
      <c r="AB149" s="499"/>
      <c r="AC149" s="499"/>
      <c r="AD149" s="499"/>
      <c r="AE149" s="499"/>
      <c r="AF149" s="499"/>
      <c r="AG149" s="499"/>
      <c r="AH149" s="499"/>
      <c r="AI149" s="499"/>
      <c r="AJ149" s="499"/>
      <c r="AK149" s="499"/>
      <c r="AL149" s="499"/>
      <c r="AM149" s="499"/>
      <c r="AN149" s="499"/>
      <c r="AO149" s="499"/>
      <c r="AP149" s="499"/>
      <c r="AQ149" s="499"/>
      <c r="AR149" s="499"/>
      <c r="AS149" s="499"/>
      <c r="AT149" s="499"/>
      <c r="AU149" s="499"/>
      <c r="AV149" s="499"/>
      <c r="AW149" s="499"/>
      <c r="AX149" s="499"/>
      <c r="AY149" s="499"/>
      <c r="AZ149" s="499"/>
      <c r="BA149" s="204"/>
      <c r="BB149" s="204"/>
      <c r="BC149" s="205"/>
      <c r="BD149" s="205"/>
      <c r="BE149" s="205"/>
      <c r="BF149" s="205"/>
      <c r="BG149" s="205"/>
      <c r="BH149" s="206"/>
    </row>
    <row r="150" spans="1:60" s="198" customFormat="1" ht="18" customHeight="1">
      <c r="A150" s="24"/>
      <c r="B150" s="343" t="s">
        <v>188</v>
      </c>
      <c r="C150" s="343"/>
      <c r="D150" s="343"/>
      <c r="E150" s="502">
        <f>AR243</f>
        <v>155184</v>
      </c>
      <c r="F150" s="502"/>
      <c r="G150" s="502">
        <f>AU243</f>
        <v>155184</v>
      </c>
      <c r="H150" s="502"/>
      <c r="I150" s="502">
        <f>AX243</f>
        <v>169184</v>
      </c>
      <c r="J150" s="502"/>
      <c r="K150" s="500"/>
      <c r="L150" s="500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0"/>
      <c r="Y150" s="500"/>
      <c r="Z150" s="500"/>
      <c r="AA150" s="500"/>
      <c r="AB150" s="500"/>
      <c r="AC150" s="500"/>
      <c r="AD150" s="500"/>
      <c r="AE150" s="500"/>
      <c r="AF150" s="500"/>
      <c r="AG150" s="500"/>
      <c r="AH150" s="500"/>
      <c r="AI150" s="500"/>
      <c r="AJ150" s="500"/>
      <c r="AK150" s="500"/>
      <c r="AL150" s="500"/>
      <c r="AM150" s="500"/>
      <c r="AN150" s="500"/>
      <c r="AO150" s="500"/>
      <c r="AP150" s="500"/>
      <c r="AQ150" s="500"/>
      <c r="AR150" s="500"/>
      <c r="AS150" s="500"/>
      <c r="AT150" s="500"/>
      <c r="AU150" s="500"/>
      <c r="AV150" s="500"/>
      <c r="AW150" s="500"/>
      <c r="AX150" s="500"/>
      <c r="AY150" s="500"/>
      <c r="AZ150" s="500"/>
      <c r="BA150" s="21"/>
      <c r="BB150" s="21"/>
      <c r="BC150" s="77"/>
      <c r="BD150" s="77"/>
      <c r="BE150" s="77"/>
      <c r="BF150" s="77"/>
      <c r="BG150" s="77"/>
      <c r="BH150" s="187"/>
    </row>
    <row r="151" spans="1:60" s="207" customFormat="1" ht="18" customHeight="1">
      <c r="A151" s="153"/>
      <c r="B151" s="498" t="s">
        <v>189</v>
      </c>
      <c r="C151" s="498"/>
      <c r="D151" s="498"/>
      <c r="E151" s="501">
        <f>E150</f>
        <v>155184</v>
      </c>
      <c r="F151" s="501"/>
      <c r="G151" s="501">
        <f>G150</f>
        <v>155184</v>
      </c>
      <c r="H151" s="501"/>
      <c r="I151" s="501">
        <f>I150</f>
        <v>169184</v>
      </c>
      <c r="J151" s="501"/>
      <c r="K151" s="499"/>
      <c r="L151" s="499"/>
      <c r="M151" s="499"/>
      <c r="N151" s="499"/>
      <c r="O151" s="499"/>
      <c r="P151" s="499"/>
      <c r="Q151" s="499"/>
      <c r="R151" s="499"/>
      <c r="S151" s="499"/>
      <c r="T151" s="499"/>
      <c r="U151" s="499"/>
      <c r="V151" s="499"/>
      <c r="W151" s="499"/>
      <c r="X151" s="499"/>
      <c r="Y151" s="499"/>
      <c r="Z151" s="499"/>
      <c r="AA151" s="499"/>
      <c r="AB151" s="499"/>
      <c r="AC151" s="499"/>
      <c r="AD151" s="499"/>
      <c r="AE151" s="499"/>
      <c r="AF151" s="499"/>
      <c r="AG151" s="499"/>
      <c r="AH151" s="499"/>
      <c r="AI151" s="499"/>
      <c r="AJ151" s="499"/>
      <c r="AK151" s="499"/>
      <c r="AL151" s="499"/>
      <c r="AM151" s="499"/>
      <c r="AN151" s="499"/>
      <c r="AO151" s="499"/>
      <c r="AP151" s="499"/>
      <c r="AQ151" s="499"/>
      <c r="AR151" s="499"/>
      <c r="AS151" s="499"/>
      <c r="AT151" s="499"/>
      <c r="AU151" s="499"/>
      <c r="AV151" s="499"/>
      <c r="AW151" s="499"/>
      <c r="AX151" s="499"/>
      <c r="AY151" s="499"/>
      <c r="AZ151" s="499"/>
      <c r="BA151" s="204"/>
      <c r="BB151" s="204"/>
      <c r="BC151" s="205"/>
      <c r="BD151" s="205"/>
      <c r="BE151" s="205"/>
      <c r="BF151" s="205"/>
      <c r="BG151" s="205"/>
      <c r="BH151" s="206"/>
    </row>
    <row r="152" spans="1:60" s="198" customFormat="1" ht="18" customHeight="1">
      <c r="A152" s="24"/>
      <c r="B152" s="343" t="s">
        <v>194</v>
      </c>
      <c r="C152" s="343"/>
      <c r="D152" s="343"/>
      <c r="E152" s="502">
        <f>AR245</f>
        <v>40000</v>
      </c>
      <c r="F152" s="502"/>
      <c r="G152" s="502">
        <f>AU245</f>
        <v>40000</v>
      </c>
      <c r="H152" s="502"/>
      <c r="I152" s="502">
        <f>AX245</f>
        <v>60000</v>
      </c>
      <c r="J152" s="502"/>
      <c r="K152" s="500"/>
      <c r="L152" s="500"/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0"/>
      <c r="X152" s="500"/>
      <c r="Y152" s="500"/>
      <c r="Z152" s="500"/>
      <c r="AA152" s="500"/>
      <c r="AB152" s="500"/>
      <c r="AC152" s="500"/>
      <c r="AD152" s="500"/>
      <c r="AE152" s="500"/>
      <c r="AF152" s="500"/>
      <c r="AG152" s="500"/>
      <c r="AH152" s="500"/>
      <c r="AI152" s="500"/>
      <c r="AJ152" s="500"/>
      <c r="AK152" s="500"/>
      <c r="AL152" s="500"/>
      <c r="AM152" s="500"/>
      <c r="AN152" s="500"/>
      <c r="AO152" s="500"/>
      <c r="AP152" s="500"/>
      <c r="AQ152" s="500"/>
      <c r="AR152" s="500"/>
      <c r="AS152" s="500"/>
      <c r="AT152" s="500"/>
      <c r="AU152" s="500"/>
      <c r="AV152" s="500"/>
      <c r="AW152" s="500"/>
      <c r="AX152" s="500"/>
      <c r="AY152" s="500"/>
      <c r="AZ152" s="500"/>
      <c r="BA152" s="21"/>
      <c r="BB152" s="21"/>
      <c r="BC152" s="77"/>
      <c r="BD152" s="77"/>
      <c r="BE152" s="77"/>
      <c r="BF152" s="77"/>
      <c r="BG152" s="77"/>
      <c r="BH152" s="187"/>
    </row>
    <row r="153" spans="1:60" s="207" customFormat="1" ht="18" customHeight="1">
      <c r="A153" s="153"/>
      <c r="B153" s="498" t="s">
        <v>195</v>
      </c>
      <c r="C153" s="498"/>
      <c r="D153" s="498"/>
      <c r="E153" s="501">
        <f>E152</f>
        <v>40000</v>
      </c>
      <c r="F153" s="501"/>
      <c r="G153" s="501">
        <f>G152</f>
        <v>40000</v>
      </c>
      <c r="H153" s="501"/>
      <c r="I153" s="501">
        <f>I152</f>
        <v>60000</v>
      </c>
      <c r="J153" s="501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499"/>
      <c r="AL153" s="499"/>
      <c r="AM153" s="499"/>
      <c r="AN153" s="499"/>
      <c r="AO153" s="499"/>
      <c r="AP153" s="499"/>
      <c r="AQ153" s="499"/>
      <c r="AR153" s="499"/>
      <c r="AS153" s="499"/>
      <c r="AT153" s="499"/>
      <c r="AU153" s="499"/>
      <c r="AV153" s="499"/>
      <c r="AW153" s="499"/>
      <c r="AX153" s="499"/>
      <c r="AY153" s="499"/>
      <c r="AZ153" s="499"/>
      <c r="BA153" s="204"/>
      <c r="BB153" s="204"/>
      <c r="BC153" s="205"/>
      <c r="BD153" s="205"/>
      <c r="BE153" s="205"/>
      <c r="BF153" s="205"/>
      <c r="BG153" s="205"/>
      <c r="BH153" s="206"/>
    </row>
    <row r="154" spans="1:60" s="198" customFormat="1" ht="18" customHeight="1">
      <c r="A154" s="24"/>
      <c r="B154" s="343" t="s">
        <v>200</v>
      </c>
      <c r="C154" s="343"/>
      <c r="D154" s="343"/>
      <c r="E154" s="503">
        <v>56060.01</v>
      </c>
      <c r="F154" s="503"/>
      <c r="G154" s="502">
        <f>AU247</f>
        <v>79497</v>
      </c>
      <c r="H154" s="502"/>
      <c r="I154" s="502">
        <f>AX247</f>
        <v>79497</v>
      </c>
      <c r="J154" s="502"/>
      <c r="K154" s="500"/>
      <c r="L154" s="500"/>
      <c r="M154" s="500"/>
      <c r="N154" s="500"/>
      <c r="O154" s="500"/>
      <c r="P154" s="500"/>
      <c r="Q154" s="500"/>
      <c r="R154" s="500"/>
      <c r="S154" s="500"/>
      <c r="T154" s="500"/>
      <c r="U154" s="500"/>
      <c r="V154" s="500"/>
      <c r="W154" s="500"/>
      <c r="X154" s="500"/>
      <c r="Y154" s="500"/>
      <c r="Z154" s="500"/>
      <c r="AA154" s="500"/>
      <c r="AB154" s="500"/>
      <c r="AC154" s="500"/>
      <c r="AD154" s="500"/>
      <c r="AE154" s="500"/>
      <c r="AF154" s="500"/>
      <c r="AG154" s="500"/>
      <c r="AH154" s="500"/>
      <c r="AI154" s="500"/>
      <c r="AJ154" s="500"/>
      <c r="AK154" s="500"/>
      <c r="AL154" s="500"/>
      <c r="AM154" s="500"/>
      <c r="AN154" s="500"/>
      <c r="AO154" s="500"/>
      <c r="AP154" s="500"/>
      <c r="AQ154" s="500"/>
      <c r="AR154" s="500"/>
      <c r="AS154" s="500"/>
      <c r="AT154" s="500"/>
      <c r="AU154" s="500"/>
      <c r="AV154" s="500"/>
      <c r="AW154" s="500"/>
      <c r="AX154" s="500"/>
      <c r="AY154" s="500"/>
      <c r="AZ154" s="500"/>
      <c r="BA154" s="21"/>
      <c r="BB154" s="21"/>
      <c r="BC154" s="77"/>
      <c r="BD154" s="77"/>
      <c r="BE154" s="77"/>
      <c r="BF154" s="77"/>
      <c r="BG154" s="77"/>
      <c r="BH154" s="187"/>
    </row>
    <row r="155" spans="1:60" s="198" customFormat="1" ht="18" customHeight="1">
      <c r="A155" s="24"/>
      <c r="B155" s="343" t="s">
        <v>204</v>
      </c>
      <c r="C155" s="343"/>
      <c r="D155" s="343"/>
      <c r="E155" s="502">
        <f>AR248</f>
        <v>25000</v>
      </c>
      <c r="F155" s="502"/>
      <c r="G155" s="502">
        <f>AU248</f>
        <v>25000</v>
      </c>
      <c r="H155" s="502"/>
      <c r="I155" s="502">
        <f>AX248</f>
        <v>25000</v>
      </c>
      <c r="J155" s="502"/>
      <c r="K155" s="500"/>
      <c r="L155" s="500"/>
      <c r="M155" s="500"/>
      <c r="N155" s="500"/>
      <c r="O155" s="500"/>
      <c r="P155" s="500"/>
      <c r="Q155" s="500"/>
      <c r="R155" s="500"/>
      <c r="S155" s="500"/>
      <c r="T155" s="500"/>
      <c r="U155" s="500"/>
      <c r="V155" s="500"/>
      <c r="W155" s="500"/>
      <c r="X155" s="500"/>
      <c r="Y155" s="500"/>
      <c r="Z155" s="500"/>
      <c r="AA155" s="500"/>
      <c r="AB155" s="500"/>
      <c r="AC155" s="500"/>
      <c r="AD155" s="500"/>
      <c r="AE155" s="500"/>
      <c r="AF155" s="500"/>
      <c r="AG155" s="500"/>
      <c r="AH155" s="500"/>
      <c r="AI155" s="500"/>
      <c r="AJ155" s="500"/>
      <c r="AK155" s="500"/>
      <c r="AL155" s="500"/>
      <c r="AM155" s="500"/>
      <c r="AN155" s="500"/>
      <c r="AO155" s="500"/>
      <c r="AP155" s="500"/>
      <c r="AQ155" s="500"/>
      <c r="AR155" s="500"/>
      <c r="AS155" s="500"/>
      <c r="AT155" s="500"/>
      <c r="AU155" s="500"/>
      <c r="AV155" s="500"/>
      <c r="AW155" s="500"/>
      <c r="AX155" s="500"/>
      <c r="AY155" s="500"/>
      <c r="AZ155" s="500"/>
      <c r="BA155" s="21"/>
      <c r="BB155" s="21"/>
      <c r="BC155" s="77"/>
      <c r="BD155" s="77"/>
      <c r="BE155" s="77"/>
      <c r="BF155" s="77"/>
      <c r="BG155" s="77"/>
      <c r="BH155" s="187"/>
    </row>
    <row r="156" spans="1:60" s="216" customFormat="1" ht="18" customHeight="1">
      <c r="A156" s="213"/>
      <c r="B156" s="506" t="s">
        <v>207</v>
      </c>
      <c r="C156" s="506"/>
      <c r="D156" s="506"/>
      <c r="E156" s="505"/>
      <c r="F156" s="505"/>
      <c r="G156" s="505"/>
      <c r="H156" s="505"/>
      <c r="I156" s="505"/>
      <c r="J156" s="505"/>
      <c r="K156" s="504"/>
      <c r="L156" s="504"/>
      <c r="M156" s="504"/>
      <c r="N156" s="504"/>
      <c r="O156" s="504"/>
      <c r="P156" s="504"/>
      <c r="Q156" s="504"/>
      <c r="R156" s="504"/>
      <c r="S156" s="504"/>
      <c r="T156" s="504"/>
      <c r="U156" s="504"/>
      <c r="V156" s="504"/>
      <c r="W156" s="504"/>
      <c r="X156" s="504"/>
      <c r="Y156" s="504"/>
      <c r="Z156" s="504"/>
      <c r="AA156" s="504"/>
      <c r="AB156" s="504"/>
      <c r="AC156" s="507">
        <f>AR249</f>
        <v>0</v>
      </c>
      <c r="AD156" s="507"/>
      <c r="AE156" s="507">
        <f>AU249</f>
        <v>19300</v>
      </c>
      <c r="AF156" s="507"/>
      <c r="AG156" s="507">
        <f>AX249</f>
        <v>0</v>
      </c>
      <c r="AH156" s="507"/>
      <c r="AI156" s="504"/>
      <c r="AJ156" s="504"/>
      <c r="AK156" s="504"/>
      <c r="AL156" s="504"/>
      <c r="AM156" s="504"/>
      <c r="AN156" s="504"/>
      <c r="AO156" s="504"/>
      <c r="AP156" s="504"/>
      <c r="AQ156" s="504"/>
      <c r="AR156" s="504"/>
      <c r="AS156" s="504"/>
      <c r="AT156" s="504"/>
      <c r="AU156" s="504"/>
      <c r="AV156" s="504"/>
      <c r="AW156" s="504"/>
      <c r="AX156" s="504"/>
      <c r="AY156" s="504"/>
      <c r="AZ156" s="504"/>
      <c r="BA156" s="214"/>
      <c r="BB156" s="214"/>
      <c r="BC156" s="196"/>
      <c r="BD156" s="196"/>
      <c r="BE156" s="196"/>
      <c r="BF156" s="196"/>
      <c r="BG156" s="196"/>
      <c r="BH156" s="215"/>
    </row>
    <row r="157" spans="1:60" s="216" customFormat="1" ht="18" customHeight="1">
      <c r="A157" s="213"/>
      <c r="B157" s="506" t="s">
        <v>211</v>
      </c>
      <c r="C157" s="506"/>
      <c r="D157" s="506"/>
      <c r="E157" s="507">
        <f>AR250</f>
        <v>1000</v>
      </c>
      <c r="F157" s="507"/>
      <c r="G157" s="507">
        <f>AU250</f>
        <v>0</v>
      </c>
      <c r="H157" s="507"/>
      <c r="I157" s="507">
        <f>AX250</f>
        <v>0</v>
      </c>
      <c r="J157" s="507"/>
      <c r="K157" s="504"/>
      <c r="L157" s="504"/>
      <c r="M157" s="504"/>
      <c r="N157" s="504"/>
      <c r="O157" s="504"/>
      <c r="P157" s="504"/>
      <c r="Q157" s="504"/>
      <c r="R157" s="504"/>
      <c r="S157" s="504"/>
      <c r="T157" s="504"/>
      <c r="U157" s="504"/>
      <c r="V157" s="504"/>
      <c r="W157" s="504"/>
      <c r="X157" s="504"/>
      <c r="Y157" s="504"/>
      <c r="Z157" s="504"/>
      <c r="AA157" s="504"/>
      <c r="AB157" s="504"/>
      <c r="AC157" s="505"/>
      <c r="AD157" s="505"/>
      <c r="AE157" s="505"/>
      <c r="AF157" s="505"/>
      <c r="AG157" s="505"/>
      <c r="AH157" s="505"/>
      <c r="AI157" s="504"/>
      <c r="AJ157" s="504"/>
      <c r="AK157" s="504"/>
      <c r="AL157" s="504"/>
      <c r="AM157" s="504"/>
      <c r="AN157" s="504"/>
      <c r="AO157" s="504"/>
      <c r="AP157" s="504"/>
      <c r="AQ157" s="504"/>
      <c r="AR157" s="504"/>
      <c r="AS157" s="504"/>
      <c r="AT157" s="504"/>
      <c r="AU157" s="504"/>
      <c r="AV157" s="504"/>
      <c r="AW157" s="504"/>
      <c r="AX157" s="504"/>
      <c r="AY157" s="504"/>
      <c r="AZ157" s="504"/>
      <c r="BA157" s="214"/>
      <c r="BB157" s="214"/>
      <c r="BC157" s="196"/>
      <c r="BD157" s="196"/>
      <c r="BE157" s="196"/>
      <c r="BF157" s="196"/>
      <c r="BG157" s="196"/>
      <c r="BH157" s="215"/>
    </row>
    <row r="158" spans="1:60" s="216" customFormat="1" ht="18" customHeight="1">
      <c r="A158" s="455">
        <v>1105</v>
      </c>
      <c r="B158" s="456"/>
      <c r="C158" s="456"/>
      <c r="D158" s="457"/>
      <c r="E158" s="458">
        <v>15000</v>
      </c>
      <c r="F158" s="459"/>
      <c r="G158" s="458">
        <v>15000</v>
      </c>
      <c r="H158" s="459"/>
      <c r="I158" s="458">
        <v>15000</v>
      </c>
      <c r="J158" s="459"/>
      <c r="K158" s="448"/>
      <c r="L158" s="449"/>
      <c r="M158" s="448"/>
      <c r="N158" s="449"/>
      <c r="O158" s="448"/>
      <c r="P158" s="449"/>
      <c r="Q158" s="448"/>
      <c r="R158" s="449"/>
      <c r="S158" s="448"/>
      <c r="T158" s="449"/>
      <c r="U158" s="448"/>
      <c r="V158" s="449"/>
      <c r="W158" s="448"/>
      <c r="X158" s="449"/>
      <c r="Y158" s="448"/>
      <c r="Z158" s="449"/>
      <c r="AA158" s="448"/>
      <c r="AB158" s="449"/>
      <c r="AC158" s="453"/>
      <c r="AD158" s="454"/>
      <c r="AE158" s="453"/>
      <c r="AF158" s="454"/>
      <c r="AG158" s="453"/>
      <c r="AH158" s="454"/>
      <c r="AI158" s="448"/>
      <c r="AJ158" s="449"/>
      <c r="AK158" s="448"/>
      <c r="AL158" s="449"/>
      <c r="AM158" s="448"/>
      <c r="AN158" s="449"/>
      <c r="AO158" s="448"/>
      <c r="AP158" s="449"/>
      <c r="AQ158" s="448"/>
      <c r="AR158" s="449"/>
      <c r="AS158" s="448"/>
      <c r="AT158" s="449"/>
      <c r="AU158" s="448"/>
      <c r="AV158" s="449"/>
      <c r="AW158" s="448"/>
      <c r="AX158" s="449"/>
      <c r="AY158" s="448"/>
      <c r="AZ158" s="449"/>
      <c r="BA158" s="214"/>
      <c r="BB158" s="214"/>
      <c r="BC158" s="196"/>
      <c r="BD158" s="196"/>
      <c r="BE158" s="196"/>
      <c r="BF158" s="196"/>
      <c r="BG158" s="196"/>
      <c r="BH158" s="215"/>
    </row>
    <row r="159" spans="1:60" s="198" customFormat="1" ht="18" customHeight="1">
      <c r="A159" s="24"/>
      <c r="B159" s="343" t="s">
        <v>3</v>
      </c>
      <c r="C159" s="343"/>
      <c r="D159" s="343"/>
      <c r="E159" s="503">
        <v>23436.99</v>
      </c>
      <c r="F159" s="503"/>
      <c r="G159" s="502"/>
      <c r="H159" s="502"/>
      <c r="I159" s="502"/>
      <c r="J159" s="502"/>
      <c r="K159" s="500"/>
      <c r="L159" s="500"/>
      <c r="M159" s="500"/>
      <c r="N159" s="500"/>
      <c r="O159" s="500"/>
      <c r="P159" s="500"/>
      <c r="Q159" s="500"/>
      <c r="R159" s="500"/>
      <c r="S159" s="500"/>
      <c r="T159" s="500"/>
      <c r="U159" s="500"/>
      <c r="V159" s="500"/>
      <c r="W159" s="500"/>
      <c r="X159" s="500"/>
      <c r="Y159" s="500"/>
      <c r="Z159" s="500"/>
      <c r="AA159" s="500"/>
      <c r="AB159" s="500"/>
      <c r="AC159" s="502"/>
      <c r="AD159" s="502"/>
      <c r="AE159" s="502"/>
      <c r="AF159" s="502"/>
      <c r="AG159" s="502"/>
      <c r="AH159" s="502"/>
      <c r="AI159" s="500"/>
      <c r="AJ159" s="500"/>
      <c r="AK159" s="500"/>
      <c r="AL159" s="500"/>
      <c r="AM159" s="500"/>
      <c r="AN159" s="500"/>
      <c r="AO159" s="500"/>
      <c r="AP159" s="500"/>
      <c r="AQ159" s="500"/>
      <c r="AR159" s="500"/>
      <c r="AS159" s="500"/>
      <c r="AT159" s="500"/>
      <c r="AU159" s="500"/>
      <c r="AV159" s="500"/>
      <c r="AW159" s="500"/>
      <c r="AX159" s="500"/>
      <c r="AY159" s="500"/>
      <c r="AZ159" s="500"/>
      <c r="BA159" s="21"/>
      <c r="BB159" s="21"/>
      <c r="BC159" s="77"/>
      <c r="BD159" s="77"/>
      <c r="BE159" s="77"/>
      <c r="BF159" s="77"/>
      <c r="BG159" s="77"/>
      <c r="BH159" s="187"/>
    </row>
    <row r="160" spans="1:60" s="207" customFormat="1" ht="18" customHeight="1">
      <c r="A160" s="153"/>
      <c r="B160" s="498" t="s">
        <v>215</v>
      </c>
      <c r="C160" s="498"/>
      <c r="D160" s="498"/>
      <c r="E160" s="501">
        <f>SUM(E154:F159)</f>
        <v>120497.00000000001</v>
      </c>
      <c r="F160" s="501"/>
      <c r="G160" s="501">
        <f>SUM(G154:H159)</f>
        <v>119497</v>
      </c>
      <c r="H160" s="501"/>
      <c r="I160" s="501">
        <f>SUM(I154:J159)</f>
        <v>119497</v>
      </c>
      <c r="J160" s="501"/>
      <c r="K160" s="499"/>
      <c r="L160" s="499"/>
      <c r="M160" s="499"/>
      <c r="N160" s="499"/>
      <c r="O160" s="499"/>
      <c r="P160" s="499"/>
      <c r="Q160" s="499"/>
      <c r="R160" s="499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501">
        <f>SUM(AC154:AD159)</f>
        <v>0</v>
      </c>
      <c r="AD160" s="501"/>
      <c r="AE160" s="501">
        <f>SUM(AE154:AF159)</f>
        <v>19300</v>
      </c>
      <c r="AF160" s="501"/>
      <c r="AG160" s="501">
        <f>SUM(AG154:AH159)</f>
        <v>0</v>
      </c>
      <c r="AH160" s="501"/>
      <c r="AI160" s="499"/>
      <c r="AJ160" s="499"/>
      <c r="AK160" s="499"/>
      <c r="AL160" s="499"/>
      <c r="AM160" s="499"/>
      <c r="AN160" s="499"/>
      <c r="AO160" s="499"/>
      <c r="AP160" s="499"/>
      <c r="AQ160" s="499"/>
      <c r="AR160" s="499"/>
      <c r="AS160" s="499"/>
      <c r="AT160" s="499"/>
      <c r="AU160" s="499"/>
      <c r="AV160" s="499"/>
      <c r="AW160" s="499"/>
      <c r="AX160" s="499"/>
      <c r="AY160" s="499"/>
      <c r="AZ160" s="499"/>
      <c r="BA160" s="204"/>
      <c r="BB160" s="204"/>
      <c r="BC160" s="205"/>
      <c r="BD160" s="205"/>
      <c r="BE160" s="205"/>
      <c r="BF160" s="205"/>
      <c r="BG160" s="205"/>
      <c r="BH160" s="206"/>
    </row>
    <row r="161" spans="1:60" s="198" customFormat="1" ht="18" customHeight="1">
      <c r="A161" s="24"/>
      <c r="B161" s="343" t="s">
        <v>220</v>
      </c>
      <c r="C161" s="343"/>
      <c r="D161" s="343"/>
      <c r="E161" s="502">
        <f>AR254</f>
        <v>822</v>
      </c>
      <c r="F161" s="502"/>
      <c r="G161" s="502">
        <f>AU254</f>
        <v>630</v>
      </c>
      <c r="H161" s="502"/>
      <c r="I161" s="502">
        <f>AX254</f>
        <v>630</v>
      </c>
      <c r="J161" s="502"/>
      <c r="K161" s="500"/>
      <c r="L161" s="500"/>
      <c r="M161" s="500"/>
      <c r="N161" s="500"/>
      <c r="O161" s="500"/>
      <c r="P161" s="500"/>
      <c r="Q161" s="500"/>
      <c r="R161" s="500"/>
      <c r="S161" s="500"/>
      <c r="T161" s="500"/>
      <c r="U161" s="500"/>
      <c r="V161" s="500"/>
      <c r="W161" s="500"/>
      <c r="X161" s="500"/>
      <c r="Y161" s="500"/>
      <c r="Z161" s="500"/>
      <c r="AA161" s="500"/>
      <c r="AB161" s="500"/>
      <c r="AC161" s="500"/>
      <c r="AD161" s="500"/>
      <c r="AE161" s="500"/>
      <c r="AF161" s="500"/>
      <c r="AG161" s="500"/>
      <c r="AH161" s="500"/>
      <c r="AI161" s="500"/>
      <c r="AJ161" s="500"/>
      <c r="AK161" s="500"/>
      <c r="AL161" s="500"/>
      <c r="AM161" s="500"/>
      <c r="AN161" s="500"/>
      <c r="AO161" s="500"/>
      <c r="AP161" s="500"/>
      <c r="AQ161" s="500"/>
      <c r="AR161" s="500"/>
      <c r="AS161" s="500"/>
      <c r="AT161" s="500"/>
      <c r="AU161" s="500"/>
      <c r="AV161" s="500"/>
      <c r="AW161" s="500"/>
      <c r="AX161" s="500"/>
      <c r="AY161" s="500"/>
      <c r="AZ161" s="500"/>
      <c r="BA161" s="21"/>
      <c r="BB161" s="21"/>
      <c r="BC161" s="77"/>
      <c r="BD161" s="77"/>
      <c r="BE161" s="77"/>
      <c r="BF161" s="77"/>
      <c r="BG161" s="77"/>
      <c r="BH161" s="187"/>
    </row>
    <row r="162" spans="1:60" s="207" customFormat="1" ht="18" customHeight="1">
      <c r="A162" s="153"/>
      <c r="B162" s="498" t="s">
        <v>221</v>
      </c>
      <c r="C162" s="498"/>
      <c r="D162" s="498"/>
      <c r="E162" s="501">
        <f>E161</f>
        <v>822</v>
      </c>
      <c r="F162" s="501"/>
      <c r="G162" s="501">
        <f>G161</f>
        <v>630</v>
      </c>
      <c r="H162" s="501"/>
      <c r="I162" s="501">
        <f>I161</f>
        <v>630</v>
      </c>
      <c r="J162" s="501"/>
      <c r="K162" s="499"/>
      <c r="L162" s="499"/>
      <c r="M162" s="499"/>
      <c r="N162" s="499"/>
      <c r="O162" s="499"/>
      <c r="P162" s="499"/>
      <c r="Q162" s="499"/>
      <c r="R162" s="499"/>
      <c r="S162" s="499"/>
      <c r="T162" s="499"/>
      <c r="U162" s="499"/>
      <c r="V162" s="499"/>
      <c r="W162" s="499"/>
      <c r="X162" s="499"/>
      <c r="Y162" s="499"/>
      <c r="Z162" s="499"/>
      <c r="AA162" s="499"/>
      <c r="AB162" s="499"/>
      <c r="AC162" s="499"/>
      <c r="AD162" s="499"/>
      <c r="AE162" s="499"/>
      <c r="AF162" s="499"/>
      <c r="AG162" s="499"/>
      <c r="AH162" s="499"/>
      <c r="AI162" s="499"/>
      <c r="AJ162" s="499"/>
      <c r="AK162" s="499"/>
      <c r="AL162" s="499"/>
      <c r="AM162" s="499"/>
      <c r="AN162" s="499"/>
      <c r="AO162" s="499"/>
      <c r="AP162" s="499"/>
      <c r="AQ162" s="499"/>
      <c r="AR162" s="499"/>
      <c r="AS162" s="499"/>
      <c r="AT162" s="499"/>
      <c r="AU162" s="499"/>
      <c r="AV162" s="499"/>
      <c r="AW162" s="499"/>
      <c r="AX162" s="499"/>
      <c r="AY162" s="499"/>
      <c r="AZ162" s="499"/>
      <c r="BA162" s="204"/>
      <c r="BB162" s="204"/>
      <c r="BC162" s="205"/>
      <c r="BD162" s="205"/>
      <c r="BE162" s="205"/>
      <c r="BF162" s="205"/>
      <c r="BG162" s="205"/>
      <c r="BH162" s="206"/>
    </row>
    <row r="163" spans="1:54" s="141" customFormat="1" ht="7.5" customHeight="1">
      <c r="A163" s="71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71"/>
      <c r="BB163" s="71"/>
    </row>
    <row r="164" spans="1:54" s="141" customFormat="1" ht="0.75" customHeight="1">
      <c r="A164" s="71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71"/>
      <c r="BB164" s="71"/>
    </row>
    <row r="165" spans="1:60" s="135" customFormat="1" ht="19.5" customHeight="1">
      <c r="A165" s="71"/>
      <c r="B165" s="303" t="s">
        <v>316</v>
      </c>
      <c r="C165" s="303"/>
      <c r="D165" s="303"/>
      <c r="E165" s="303" t="s">
        <v>362</v>
      </c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303"/>
      <c r="S165" s="303"/>
      <c r="T165" s="303"/>
      <c r="U165" s="303"/>
      <c r="V165" s="303"/>
      <c r="W165" s="303"/>
      <c r="X165" s="303"/>
      <c r="Y165" s="303"/>
      <c r="Z165" s="303"/>
      <c r="AA165" s="303"/>
      <c r="AB165" s="303"/>
      <c r="AC165" s="303"/>
      <c r="AD165" s="303"/>
      <c r="AE165" s="303"/>
      <c r="AF165" s="303"/>
      <c r="AG165" s="303"/>
      <c r="AH165" s="303"/>
      <c r="AI165" s="303"/>
      <c r="AJ165" s="303"/>
      <c r="AK165" s="303"/>
      <c r="AL165" s="303"/>
      <c r="AM165" s="303"/>
      <c r="AN165" s="303"/>
      <c r="AO165" s="303"/>
      <c r="AP165" s="303"/>
      <c r="AQ165" s="303"/>
      <c r="AR165" s="303"/>
      <c r="AS165" s="303"/>
      <c r="AT165" s="303"/>
      <c r="AU165" s="303"/>
      <c r="AV165" s="303"/>
      <c r="AW165" s="303"/>
      <c r="AX165" s="303"/>
      <c r="AY165" s="303"/>
      <c r="AZ165" s="303"/>
      <c r="BA165" s="71"/>
      <c r="BB165" s="71"/>
      <c r="BC165" s="141"/>
      <c r="BD165" s="141"/>
      <c r="BE165" s="141"/>
      <c r="BF165" s="141"/>
      <c r="BG165" s="141"/>
      <c r="BH165" s="141"/>
    </row>
    <row r="166" spans="1:60" s="135" customFormat="1" ht="22.5" customHeight="1">
      <c r="A166" s="71"/>
      <c r="B166" s="303"/>
      <c r="C166" s="303"/>
      <c r="D166" s="303"/>
      <c r="E166" s="303" t="s">
        <v>231</v>
      </c>
      <c r="F166" s="303"/>
      <c r="G166" s="303"/>
      <c r="H166" s="303"/>
      <c r="I166" s="303"/>
      <c r="J166" s="303"/>
      <c r="K166" s="303"/>
      <c r="L166" s="303"/>
      <c r="M166" s="303"/>
      <c r="N166" s="303"/>
      <c r="O166" s="303"/>
      <c r="P166" s="303"/>
      <c r="Q166" s="303"/>
      <c r="R166" s="303"/>
      <c r="S166" s="303"/>
      <c r="T166" s="303"/>
      <c r="U166" s="303"/>
      <c r="V166" s="303"/>
      <c r="W166" s="303"/>
      <c r="X166" s="303"/>
      <c r="Y166" s="303"/>
      <c r="Z166" s="303"/>
      <c r="AA166" s="303"/>
      <c r="AB166" s="303"/>
      <c r="AC166" s="303"/>
      <c r="AD166" s="303"/>
      <c r="AE166" s="303"/>
      <c r="AF166" s="303"/>
      <c r="AG166" s="303"/>
      <c r="AH166" s="303"/>
      <c r="AI166" s="303"/>
      <c r="AJ166" s="303"/>
      <c r="AK166" s="303"/>
      <c r="AL166" s="303"/>
      <c r="AM166" s="303"/>
      <c r="AN166" s="303"/>
      <c r="AO166" s="303"/>
      <c r="AP166" s="303"/>
      <c r="AQ166" s="303"/>
      <c r="AR166" s="303"/>
      <c r="AS166" s="303"/>
      <c r="AT166" s="303"/>
      <c r="AU166" s="303"/>
      <c r="AV166" s="303"/>
      <c r="AW166" s="303"/>
      <c r="AX166" s="303"/>
      <c r="AY166" s="303"/>
      <c r="AZ166" s="303"/>
      <c r="BA166" s="21"/>
      <c r="BB166" s="21"/>
      <c r="BC166" s="196"/>
      <c r="BD166" s="196"/>
      <c r="BE166" s="196"/>
      <c r="BF166" s="196"/>
      <c r="BG166" s="196"/>
      <c r="BH166" s="141"/>
    </row>
    <row r="167" spans="1:60" s="135" customFormat="1" ht="39.75" customHeight="1">
      <c r="A167" s="71"/>
      <c r="B167" s="303"/>
      <c r="C167" s="303"/>
      <c r="D167" s="303"/>
      <c r="E167" s="303" t="s">
        <v>225</v>
      </c>
      <c r="F167" s="303"/>
      <c r="G167" s="303"/>
      <c r="H167" s="303"/>
      <c r="I167" s="303"/>
      <c r="J167" s="303"/>
      <c r="K167" s="303"/>
      <c r="L167" s="303"/>
      <c r="M167" s="303"/>
      <c r="N167" s="303"/>
      <c r="O167" s="303"/>
      <c r="P167" s="303"/>
      <c r="Q167" s="303"/>
      <c r="R167" s="303"/>
      <c r="S167" s="303"/>
      <c r="T167" s="303"/>
      <c r="U167" s="303" t="s">
        <v>232</v>
      </c>
      <c r="V167" s="303"/>
      <c r="W167" s="303"/>
      <c r="X167" s="303"/>
      <c r="Y167" s="303"/>
      <c r="Z167" s="303"/>
      <c r="AA167" s="303"/>
      <c r="AB167" s="303"/>
      <c r="AC167" s="303"/>
      <c r="AD167" s="303"/>
      <c r="AE167" s="303"/>
      <c r="AF167" s="303"/>
      <c r="AG167" s="303"/>
      <c r="AH167" s="303"/>
      <c r="AI167" s="303"/>
      <c r="AJ167" s="303"/>
      <c r="AK167" s="303" t="s">
        <v>233</v>
      </c>
      <c r="AL167" s="303"/>
      <c r="AM167" s="303"/>
      <c r="AN167" s="303"/>
      <c r="AO167" s="303"/>
      <c r="AP167" s="303"/>
      <c r="AQ167" s="303"/>
      <c r="AR167" s="303"/>
      <c r="AS167" s="303"/>
      <c r="AT167" s="303"/>
      <c r="AU167" s="303"/>
      <c r="AV167" s="303"/>
      <c r="AW167" s="303"/>
      <c r="AX167" s="303"/>
      <c r="AY167" s="303"/>
      <c r="AZ167" s="303"/>
      <c r="BA167" s="21"/>
      <c r="BB167" s="21"/>
      <c r="BC167" s="196"/>
      <c r="BD167" s="196"/>
      <c r="BE167" s="196"/>
      <c r="BF167" s="196"/>
      <c r="BG167" s="196"/>
      <c r="BH167" s="141"/>
    </row>
    <row r="168" spans="1:60" s="135" customFormat="1" ht="129.75" customHeight="1">
      <c r="A168" s="71"/>
      <c r="B168" s="303"/>
      <c r="C168" s="303"/>
      <c r="D168" s="303"/>
      <c r="E168" s="303" t="s">
        <v>416</v>
      </c>
      <c r="F168" s="303"/>
      <c r="G168" s="303"/>
      <c r="H168" s="303"/>
      <c r="I168" s="303" t="s">
        <v>417</v>
      </c>
      <c r="J168" s="303"/>
      <c r="K168" s="303"/>
      <c r="L168" s="303"/>
      <c r="M168" s="303" t="s">
        <v>418</v>
      </c>
      <c r="N168" s="303"/>
      <c r="O168" s="303"/>
      <c r="P168" s="303"/>
      <c r="Q168" s="303" t="s">
        <v>228</v>
      </c>
      <c r="R168" s="303"/>
      <c r="S168" s="303"/>
      <c r="T168" s="303"/>
      <c r="U168" s="303" t="s">
        <v>416</v>
      </c>
      <c r="V168" s="303"/>
      <c r="W168" s="303"/>
      <c r="X168" s="303"/>
      <c r="Y168" s="303" t="s">
        <v>417</v>
      </c>
      <c r="Z168" s="303"/>
      <c r="AA168" s="303"/>
      <c r="AB168" s="303"/>
      <c r="AC168" s="303" t="s">
        <v>418</v>
      </c>
      <c r="AD168" s="303"/>
      <c r="AE168" s="303"/>
      <c r="AF168" s="303"/>
      <c r="AG168" s="303" t="s">
        <v>228</v>
      </c>
      <c r="AH168" s="303"/>
      <c r="AI168" s="303"/>
      <c r="AJ168" s="303"/>
      <c r="AK168" s="303" t="s">
        <v>416</v>
      </c>
      <c r="AL168" s="303"/>
      <c r="AM168" s="303"/>
      <c r="AN168" s="303"/>
      <c r="AO168" s="303" t="s">
        <v>417</v>
      </c>
      <c r="AP168" s="303"/>
      <c r="AQ168" s="303"/>
      <c r="AR168" s="303"/>
      <c r="AS168" s="303" t="s">
        <v>418</v>
      </c>
      <c r="AT168" s="303"/>
      <c r="AU168" s="303"/>
      <c r="AV168" s="303"/>
      <c r="AW168" s="303" t="s">
        <v>228</v>
      </c>
      <c r="AX168" s="303"/>
      <c r="AY168" s="303"/>
      <c r="AZ168" s="303"/>
      <c r="BA168" s="21"/>
      <c r="BB168" s="21"/>
      <c r="BC168" s="196"/>
      <c r="BD168" s="196"/>
      <c r="BE168" s="196"/>
      <c r="BF168" s="196"/>
      <c r="BG168" s="196"/>
      <c r="BH168" s="141"/>
    </row>
    <row r="169" spans="1:60" s="135" customFormat="1" ht="15" customHeight="1">
      <c r="A169" s="71"/>
      <c r="B169" s="312" t="s">
        <v>339</v>
      </c>
      <c r="C169" s="312"/>
      <c r="D169" s="312"/>
      <c r="E169" s="303">
        <v>35</v>
      </c>
      <c r="F169" s="303"/>
      <c r="G169" s="303"/>
      <c r="H169" s="303"/>
      <c r="I169" s="303">
        <v>36</v>
      </c>
      <c r="J169" s="303"/>
      <c r="K169" s="303"/>
      <c r="L169" s="303"/>
      <c r="M169" s="303">
        <v>37</v>
      </c>
      <c r="N169" s="303"/>
      <c r="O169" s="303"/>
      <c r="P169" s="303"/>
      <c r="Q169" s="303">
        <v>38</v>
      </c>
      <c r="R169" s="303"/>
      <c r="S169" s="303"/>
      <c r="T169" s="303"/>
      <c r="U169" s="303">
        <v>39</v>
      </c>
      <c r="V169" s="303"/>
      <c r="W169" s="303"/>
      <c r="X169" s="303"/>
      <c r="Y169" s="303">
        <v>40</v>
      </c>
      <c r="Z169" s="303"/>
      <c r="AA169" s="303"/>
      <c r="AB169" s="303"/>
      <c r="AC169" s="303">
        <v>41</v>
      </c>
      <c r="AD169" s="303"/>
      <c r="AE169" s="303"/>
      <c r="AF169" s="303"/>
      <c r="AG169" s="303">
        <v>42</v>
      </c>
      <c r="AH169" s="303"/>
      <c r="AI169" s="303"/>
      <c r="AJ169" s="303"/>
      <c r="AK169" s="303">
        <v>43</v>
      </c>
      <c r="AL169" s="303"/>
      <c r="AM169" s="303"/>
      <c r="AN169" s="303"/>
      <c r="AO169" s="303">
        <v>44</v>
      </c>
      <c r="AP169" s="303"/>
      <c r="AQ169" s="303"/>
      <c r="AR169" s="303"/>
      <c r="AS169" s="303">
        <v>45</v>
      </c>
      <c r="AT169" s="303"/>
      <c r="AU169" s="303"/>
      <c r="AV169" s="303"/>
      <c r="AW169" s="303">
        <v>46</v>
      </c>
      <c r="AX169" s="303"/>
      <c r="AY169" s="303"/>
      <c r="AZ169" s="303"/>
      <c r="BA169" s="23"/>
      <c r="BB169" s="23"/>
      <c r="BC169" s="197"/>
      <c r="BD169" s="197"/>
      <c r="BE169" s="197"/>
      <c r="BF169" s="197"/>
      <c r="BG169" s="197"/>
      <c r="BH169" s="141"/>
    </row>
    <row r="170" spans="1:60" s="198" customFormat="1" ht="18" customHeight="1">
      <c r="A170" s="24"/>
      <c r="B170" s="343" t="s">
        <v>594</v>
      </c>
      <c r="C170" s="343"/>
      <c r="D170" s="34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3"/>
      <c r="R170" s="303"/>
      <c r="S170" s="303"/>
      <c r="T170" s="303"/>
      <c r="U170" s="303"/>
      <c r="V170" s="303"/>
      <c r="W170" s="303"/>
      <c r="X170" s="303"/>
      <c r="Y170" s="303"/>
      <c r="Z170" s="303"/>
      <c r="AA170" s="303"/>
      <c r="AB170" s="303"/>
      <c r="AC170" s="303"/>
      <c r="AD170" s="303"/>
      <c r="AE170" s="303"/>
      <c r="AF170" s="303"/>
      <c r="AG170" s="303"/>
      <c r="AH170" s="303"/>
      <c r="AI170" s="303"/>
      <c r="AJ170" s="303"/>
      <c r="AK170" s="303"/>
      <c r="AL170" s="303"/>
      <c r="AM170" s="303"/>
      <c r="AN170" s="303"/>
      <c r="AO170" s="303"/>
      <c r="AP170" s="303"/>
      <c r="AQ170" s="303"/>
      <c r="AR170" s="303"/>
      <c r="AS170" s="303"/>
      <c r="AT170" s="303"/>
      <c r="AU170" s="303"/>
      <c r="AV170" s="303"/>
      <c r="AW170" s="303"/>
      <c r="AX170" s="303"/>
      <c r="AY170" s="303"/>
      <c r="AZ170" s="303"/>
      <c r="BA170" s="21"/>
      <c r="BB170" s="21"/>
      <c r="BC170" s="77"/>
      <c r="BD170" s="77"/>
      <c r="BE170" s="77"/>
      <c r="BF170" s="77"/>
      <c r="BG170" s="77"/>
      <c r="BH170" s="187"/>
    </row>
    <row r="171" spans="1:60" s="198" customFormat="1" ht="18" customHeight="1">
      <c r="A171" s="24"/>
      <c r="B171" s="343" t="s">
        <v>705</v>
      </c>
      <c r="C171" s="343"/>
      <c r="D171" s="34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  <c r="AQ171" s="303"/>
      <c r="AR171" s="303"/>
      <c r="AS171" s="303"/>
      <c r="AT171" s="303"/>
      <c r="AU171" s="303"/>
      <c r="AV171" s="303"/>
      <c r="AW171" s="303"/>
      <c r="AX171" s="303"/>
      <c r="AY171" s="303"/>
      <c r="AZ171" s="303"/>
      <c r="BA171" s="21"/>
      <c r="BB171" s="21"/>
      <c r="BC171" s="77"/>
      <c r="BD171" s="77"/>
      <c r="BE171" s="77"/>
      <c r="BF171" s="77"/>
      <c r="BG171" s="77"/>
      <c r="BH171" s="187"/>
    </row>
    <row r="172" spans="1:60" s="207" customFormat="1" ht="18" customHeight="1">
      <c r="A172" s="153"/>
      <c r="B172" s="498" t="s">
        <v>44</v>
      </c>
      <c r="C172" s="498"/>
      <c r="D172" s="498"/>
      <c r="E172" s="497"/>
      <c r="F172" s="497"/>
      <c r="G172" s="497"/>
      <c r="H172" s="497"/>
      <c r="I172" s="497"/>
      <c r="J172" s="497"/>
      <c r="K172" s="497"/>
      <c r="L172" s="497"/>
      <c r="M172" s="497"/>
      <c r="N172" s="497"/>
      <c r="O172" s="497"/>
      <c r="P172" s="497"/>
      <c r="Q172" s="497"/>
      <c r="R172" s="497"/>
      <c r="S172" s="497"/>
      <c r="T172" s="497"/>
      <c r="U172" s="497"/>
      <c r="V172" s="497"/>
      <c r="W172" s="497"/>
      <c r="X172" s="497"/>
      <c r="Y172" s="497"/>
      <c r="Z172" s="497"/>
      <c r="AA172" s="497"/>
      <c r="AB172" s="497"/>
      <c r="AC172" s="497"/>
      <c r="AD172" s="497"/>
      <c r="AE172" s="497"/>
      <c r="AF172" s="497"/>
      <c r="AG172" s="497"/>
      <c r="AH172" s="497"/>
      <c r="AI172" s="497"/>
      <c r="AJ172" s="497"/>
      <c r="AK172" s="497"/>
      <c r="AL172" s="497"/>
      <c r="AM172" s="497"/>
      <c r="AN172" s="497"/>
      <c r="AO172" s="497"/>
      <c r="AP172" s="497"/>
      <c r="AQ172" s="497"/>
      <c r="AR172" s="497"/>
      <c r="AS172" s="497"/>
      <c r="AT172" s="497"/>
      <c r="AU172" s="497"/>
      <c r="AV172" s="497"/>
      <c r="AW172" s="497"/>
      <c r="AX172" s="497"/>
      <c r="AY172" s="497"/>
      <c r="AZ172" s="497"/>
      <c r="BA172" s="204"/>
      <c r="BB172" s="204"/>
      <c r="BC172" s="205"/>
      <c r="BD172" s="205"/>
      <c r="BE172" s="205"/>
      <c r="BF172" s="205"/>
      <c r="BG172" s="205"/>
      <c r="BH172" s="206"/>
    </row>
    <row r="173" spans="1:60" s="198" customFormat="1" ht="18" customHeight="1">
      <c r="A173" s="24"/>
      <c r="B173" s="343" t="s">
        <v>49</v>
      </c>
      <c r="C173" s="343"/>
      <c r="D173" s="343"/>
      <c r="E173" s="303"/>
      <c r="F173" s="303"/>
      <c r="G173" s="303"/>
      <c r="H173" s="303"/>
      <c r="I173" s="303"/>
      <c r="J173" s="303"/>
      <c r="K173" s="303"/>
      <c r="L173" s="303"/>
      <c r="M173" s="303"/>
      <c r="N173" s="303"/>
      <c r="O173" s="303"/>
      <c r="P173" s="303"/>
      <c r="Q173" s="303"/>
      <c r="R173" s="303"/>
      <c r="S173" s="303"/>
      <c r="T173" s="303"/>
      <c r="U173" s="303"/>
      <c r="V173" s="303"/>
      <c r="W173" s="303"/>
      <c r="X173" s="303"/>
      <c r="Y173" s="303"/>
      <c r="Z173" s="303"/>
      <c r="AA173" s="303"/>
      <c r="AB173" s="303"/>
      <c r="AC173" s="303"/>
      <c r="AD173" s="303"/>
      <c r="AE173" s="303"/>
      <c r="AF173" s="303"/>
      <c r="AG173" s="303"/>
      <c r="AH173" s="303"/>
      <c r="AI173" s="303"/>
      <c r="AJ173" s="303"/>
      <c r="AK173" s="303"/>
      <c r="AL173" s="303"/>
      <c r="AM173" s="303"/>
      <c r="AN173" s="303"/>
      <c r="AO173" s="303"/>
      <c r="AP173" s="303"/>
      <c r="AQ173" s="303"/>
      <c r="AR173" s="303"/>
      <c r="AS173" s="303"/>
      <c r="AT173" s="303"/>
      <c r="AU173" s="303"/>
      <c r="AV173" s="303"/>
      <c r="AW173" s="303"/>
      <c r="AX173" s="303"/>
      <c r="AY173" s="303"/>
      <c r="AZ173" s="303"/>
      <c r="BA173" s="21"/>
      <c r="BB173" s="21"/>
      <c r="BC173" s="77"/>
      <c r="BD173" s="77"/>
      <c r="BE173" s="77"/>
      <c r="BF173" s="77"/>
      <c r="BG173" s="77"/>
      <c r="BH173" s="187"/>
    </row>
    <row r="174" spans="1:60" s="207" customFormat="1" ht="18" customHeight="1" hidden="1">
      <c r="A174" s="153"/>
      <c r="B174" s="498" t="s">
        <v>67</v>
      </c>
      <c r="C174" s="498"/>
      <c r="D174" s="498"/>
      <c r="E174" s="497"/>
      <c r="F174" s="497"/>
      <c r="G174" s="497"/>
      <c r="H174" s="497"/>
      <c r="I174" s="497"/>
      <c r="J174" s="497"/>
      <c r="K174" s="497"/>
      <c r="L174" s="497"/>
      <c r="M174" s="497"/>
      <c r="N174" s="497"/>
      <c r="O174" s="497"/>
      <c r="P174" s="497"/>
      <c r="Q174" s="497"/>
      <c r="R174" s="497"/>
      <c r="S174" s="497"/>
      <c r="T174" s="497"/>
      <c r="U174" s="497"/>
      <c r="V174" s="497"/>
      <c r="W174" s="497"/>
      <c r="X174" s="497"/>
      <c r="Y174" s="497"/>
      <c r="Z174" s="497"/>
      <c r="AA174" s="497"/>
      <c r="AB174" s="497"/>
      <c r="AC174" s="497"/>
      <c r="AD174" s="497"/>
      <c r="AE174" s="497"/>
      <c r="AF174" s="497"/>
      <c r="AG174" s="497"/>
      <c r="AH174" s="497"/>
      <c r="AI174" s="497"/>
      <c r="AJ174" s="497"/>
      <c r="AK174" s="497"/>
      <c r="AL174" s="497"/>
      <c r="AM174" s="497"/>
      <c r="AN174" s="497"/>
      <c r="AO174" s="497"/>
      <c r="AP174" s="497"/>
      <c r="AQ174" s="497"/>
      <c r="AR174" s="497"/>
      <c r="AS174" s="497"/>
      <c r="AT174" s="497"/>
      <c r="AU174" s="497"/>
      <c r="AV174" s="497"/>
      <c r="AW174" s="497"/>
      <c r="AX174" s="497"/>
      <c r="AY174" s="497"/>
      <c r="AZ174" s="497"/>
      <c r="BA174" s="204"/>
      <c r="BB174" s="204"/>
      <c r="BC174" s="205"/>
      <c r="BD174" s="205"/>
      <c r="BE174" s="205"/>
      <c r="BF174" s="205"/>
      <c r="BG174" s="205"/>
      <c r="BH174" s="206"/>
    </row>
    <row r="175" spans="1:60" s="198" customFormat="1" ht="18" customHeight="1" hidden="1">
      <c r="A175" s="24"/>
      <c r="B175" s="343" t="s">
        <v>72</v>
      </c>
      <c r="C175" s="343"/>
      <c r="D175" s="34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  <c r="AA175" s="303"/>
      <c r="AB175" s="303"/>
      <c r="AC175" s="303"/>
      <c r="AD175" s="303"/>
      <c r="AE175" s="303"/>
      <c r="AF175" s="303"/>
      <c r="AG175" s="303"/>
      <c r="AH175" s="303"/>
      <c r="AI175" s="303"/>
      <c r="AJ175" s="303"/>
      <c r="AK175" s="303"/>
      <c r="AL175" s="303"/>
      <c r="AM175" s="303"/>
      <c r="AN175" s="303"/>
      <c r="AO175" s="303"/>
      <c r="AP175" s="303"/>
      <c r="AQ175" s="303"/>
      <c r="AR175" s="303"/>
      <c r="AS175" s="303"/>
      <c r="AT175" s="303"/>
      <c r="AU175" s="303"/>
      <c r="AV175" s="303"/>
      <c r="AW175" s="303"/>
      <c r="AX175" s="303"/>
      <c r="AY175" s="303"/>
      <c r="AZ175" s="303"/>
      <c r="BA175" s="21"/>
      <c r="BB175" s="21"/>
      <c r="BC175" s="77"/>
      <c r="BD175" s="77"/>
      <c r="BE175" s="77"/>
      <c r="BF175" s="77"/>
      <c r="BG175" s="77"/>
      <c r="BH175" s="187"/>
    </row>
    <row r="176" spans="1:60" s="207" customFormat="1" ht="18" customHeight="1" hidden="1">
      <c r="A176" s="153"/>
      <c r="B176" s="498" t="s">
        <v>73</v>
      </c>
      <c r="C176" s="498"/>
      <c r="D176" s="498"/>
      <c r="E176" s="497"/>
      <c r="F176" s="497"/>
      <c r="G176" s="497"/>
      <c r="H176" s="497"/>
      <c r="I176" s="497"/>
      <c r="J176" s="497"/>
      <c r="K176" s="497"/>
      <c r="L176" s="497"/>
      <c r="M176" s="497"/>
      <c r="N176" s="497"/>
      <c r="O176" s="497"/>
      <c r="P176" s="497"/>
      <c r="Q176" s="497"/>
      <c r="R176" s="497"/>
      <c r="S176" s="497"/>
      <c r="T176" s="497"/>
      <c r="U176" s="497"/>
      <c r="V176" s="497"/>
      <c r="W176" s="497"/>
      <c r="X176" s="497"/>
      <c r="Y176" s="497"/>
      <c r="Z176" s="497"/>
      <c r="AA176" s="497"/>
      <c r="AB176" s="497"/>
      <c r="AC176" s="497"/>
      <c r="AD176" s="497"/>
      <c r="AE176" s="497"/>
      <c r="AF176" s="497"/>
      <c r="AG176" s="497"/>
      <c r="AH176" s="497"/>
      <c r="AI176" s="497"/>
      <c r="AJ176" s="497"/>
      <c r="AK176" s="497"/>
      <c r="AL176" s="497"/>
      <c r="AM176" s="497"/>
      <c r="AN176" s="497"/>
      <c r="AO176" s="497"/>
      <c r="AP176" s="497"/>
      <c r="AQ176" s="497"/>
      <c r="AR176" s="497"/>
      <c r="AS176" s="497"/>
      <c r="AT176" s="497"/>
      <c r="AU176" s="497"/>
      <c r="AV176" s="497"/>
      <c r="AW176" s="497"/>
      <c r="AX176" s="497"/>
      <c r="AY176" s="497"/>
      <c r="AZ176" s="497"/>
      <c r="BA176" s="204"/>
      <c r="BB176" s="204"/>
      <c r="BC176" s="205"/>
      <c r="BD176" s="205"/>
      <c r="BE176" s="205"/>
      <c r="BF176" s="205"/>
      <c r="BG176" s="205"/>
      <c r="BH176" s="206"/>
    </row>
    <row r="177" spans="1:60" s="198" customFormat="1" ht="18" customHeight="1" hidden="1">
      <c r="A177" s="24"/>
      <c r="B177" s="343" t="s">
        <v>78</v>
      </c>
      <c r="C177" s="343"/>
      <c r="D177" s="34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03"/>
      <c r="Z177" s="303"/>
      <c r="AA177" s="303"/>
      <c r="AB177" s="303"/>
      <c r="AC177" s="303"/>
      <c r="AD177" s="303"/>
      <c r="AE177" s="303"/>
      <c r="AF177" s="303"/>
      <c r="AG177" s="303"/>
      <c r="AH177" s="303"/>
      <c r="AI177" s="303"/>
      <c r="AJ177" s="303"/>
      <c r="AK177" s="303"/>
      <c r="AL177" s="303"/>
      <c r="AM177" s="303"/>
      <c r="AN177" s="303"/>
      <c r="AO177" s="303"/>
      <c r="AP177" s="303"/>
      <c r="AQ177" s="303"/>
      <c r="AR177" s="303"/>
      <c r="AS177" s="303"/>
      <c r="AT177" s="303"/>
      <c r="AU177" s="303"/>
      <c r="AV177" s="303"/>
      <c r="AW177" s="303"/>
      <c r="AX177" s="303"/>
      <c r="AY177" s="303"/>
      <c r="AZ177" s="303"/>
      <c r="BA177" s="21"/>
      <c r="BB177" s="21"/>
      <c r="BC177" s="77"/>
      <c r="BD177" s="77"/>
      <c r="BE177" s="77"/>
      <c r="BF177" s="77"/>
      <c r="BG177" s="77"/>
      <c r="BH177" s="187"/>
    </row>
    <row r="178" spans="1:60" s="207" customFormat="1" ht="18" customHeight="1" hidden="1">
      <c r="A178" s="153"/>
      <c r="B178" s="498" t="s">
        <v>130</v>
      </c>
      <c r="C178" s="498"/>
      <c r="D178" s="498"/>
      <c r="E178" s="497"/>
      <c r="F178" s="497"/>
      <c r="G178" s="497"/>
      <c r="H178" s="497"/>
      <c r="I178" s="497"/>
      <c r="J178" s="497"/>
      <c r="K178" s="497"/>
      <c r="L178" s="497"/>
      <c r="M178" s="497"/>
      <c r="N178" s="497"/>
      <c r="O178" s="497"/>
      <c r="P178" s="497"/>
      <c r="Q178" s="497"/>
      <c r="R178" s="497"/>
      <c r="S178" s="497"/>
      <c r="T178" s="497"/>
      <c r="U178" s="497"/>
      <c r="V178" s="497"/>
      <c r="W178" s="497"/>
      <c r="X178" s="497"/>
      <c r="Y178" s="497"/>
      <c r="Z178" s="497"/>
      <c r="AA178" s="497"/>
      <c r="AB178" s="497"/>
      <c r="AC178" s="497"/>
      <c r="AD178" s="497"/>
      <c r="AE178" s="497"/>
      <c r="AF178" s="497"/>
      <c r="AG178" s="497"/>
      <c r="AH178" s="497"/>
      <c r="AI178" s="497"/>
      <c r="AJ178" s="497"/>
      <c r="AK178" s="497"/>
      <c r="AL178" s="497"/>
      <c r="AM178" s="497"/>
      <c r="AN178" s="497"/>
      <c r="AO178" s="497"/>
      <c r="AP178" s="497"/>
      <c r="AQ178" s="497"/>
      <c r="AR178" s="497"/>
      <c r="AS178" s="497"/>
      <c r="AT178" s="497"/>
      <c r="AU178" s="497"/>
      <c r="AV178" s="497"/>
      <c r="AW178" s="497"/>
      <c r="AX178" s="497"/>
      <c r="AY178" s="497"/>
      <c r="AZ178" s="497"/>
      <c r="BA178" s="204"/>
      <c r="BB178" s="204"/>
      <c r="BC178" s="205"/>
      <c r="BD178" s="205"/>
      <c r="BE178" s="205"/>
      <c r="BF178" s="205"/>
      <c r="BG178" s="205"/>
      <c r="BH178" s="206"/>
    </row>
    <row r="179" spans="1:60" s="198" customFormat="1" ht="18" customHeight="1" hidden="1">
      <c r="A179" s="24"/>
      <c r="B179" s="343" t="s">
        <v>135</v>
      </c>
      <c r="C179" s="343"/>
      <c r="D179" s="34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303"/>
      <c r="S179" s="303"/>
      <c r="T179" s="303"/>
      <c r="U179" s="303"/>
      <c r="V179" s="303"/>
      <c r="W179" s="303"/>
      <c r="X179" s="303"/>
      <c r="Y179" s="303"/>
      <c r="Z179" s="303"/>
      <c r="AA179" s="303"/>
      <c r="AB179" s="303"/>
      <c r="AC179" s="303"/>
      <c r="AD179" s="303"/>
      <c r="AE179" s="303"/>
      <c r="AF179" s="303"/>
      <c r="AG179" s="303"/>
      <c r="AH179" s="303"/>
      <c r="AI179" s="303"/>
      <c r="AJ179" s="303"/>
      <c r="AK179" s="303"/>
      <c r="AL179" s="303"/>
      <c r="AM179" s="303"/>
      <c r="AN179" s="303"/>
      <c r="AO179" s="303"/>
      <c r="AP179" s="303"/>
      <c r="AQ179" s="303"/>
      <c r="AR179" s="303"/>
      <c r="AS179" s="303"/>
      <c r="AT179" s="303"/>
      <c r="AU179" s="303"/>
      <c r="AV179" s="303"/>
      <c r="AW179" s="303"/>
      <c r="AX179" s="303"/>
      <c r="AY179" s="303"/>
      <c r="AZ179" s="303"/>
      <c r="BA179" s="21"/>
      <c r="BB179" s="21"/>
      <c r="BC179" s="77"/>
      <c r="BD179" s="77"/>
      <c r="BE179" s="77"/>
      <c r="BF179" s="77"/>
      <c r="BG179" s="77"/>
      <c r="BH179" s="187"/>
    </row>
    <row r="180" spans="1:60" s="207" customFormat="1" ht="18" customHeight="1" hidden="1">
      <c r="A180" s="153"/>
      <c r="B180" s="498" t="s">
        <v>162</v>
      </c>
      <c r="C180" s="498"/>
      <c r="D180" s="498"/>
      <c r="E180" s="497"/>
      <c r="F180" s="497"/>
      <c r="G180" s="497"/>
      <c r="H180" s="497"/>
      <c r="I180" s="497"/>
      <c r="J180" s="497"/>
      <c r="K180" s="497"/>
      <c r="L180" s="497"/>
      <c r="M180" s="497"/>
      <c r="N180" s="497"/>
      <c r="O180" s="497"/>
      <c r="P180" s="497"/>
      <c r="Q180" s="497"/>
      <c r="R180" s="497"/>
      <c r="S180" s="497"/>
      <c r="T180" s="497"/>
      <c r="U180" s="497"/>
      <c r="V180" s="497"/>
      <c r="W180" s="497"/>
      <c r="X180" s="497"/>
      <c r="Y180" s="497"/>
      <c r="Z180" s="497"/>
      <c r="AA180" s="497"/>
      <c r="AB180" s="497"/>
      <c r="AC180" s="497"/>
      <c r="AD180" s="497"/>
      <c r="AE180" s="497"/>
      <c r="AF180" s="497"/>
      <c r="AG180" s="497"/>
      <c r="AH180" s="497"/>
      <c r="AI180" s="497"/>
      <c r="AJ180" s="497"/>
      <c r="AK180" s="497"/>
      <c r="AL180" s="497"/>
      <c r="AM180" s="497"/>
      <c r="AN180" s="497"/>
      <c r="AO180" s="497"/>
      <c r="AP180" s="497"/>
      <c r="AQ180" s="497"/>
      <c r="AR180" s="497"/>
      <c r="AS180" s="497"/>
      <c r="AT180" s="497"/>
      <c r="AU180" s="497"/>
      <c r="AV180" s="497"/>
      <c r="AW180" s="497"/>
      <c r="AX180" s="497"/>
      <c r="AY180" s="497"/>
      <c r="AZ180" s="497"/>
      <c r="BA180" s="204"/>
      <c r="BB180" s="204"/>
      <c r="BC180" s="205"/>
      <c r="BD180" s="205"/>
      <c r="BE180" s="205"/>
      <c r="BF180" s="205"/>
      <c r="BG180" s="205"/>
      <c r="BH180" s="206"/>
    </row>
    <row r="181" spans="1:60" s="198" customFormat="1" ht="18" customHeight="1" hidden="1">
      <c r="A181" s="24"/>
      <c r="B181" s="343" t="s">
        <v>167</v>
      </c>
      <c r="C181" s="343"/>
      <c r="D181" s="343"/>
      <c r="E181" s="303"/>
      <c r="F181" s="303"/>
      <c r="G181" s="303"/>
      <c r="H181" s="303"/>
      <c r="I181" s="303"/>
      <c r="J181" s="303"/>
      <c r="K181" s="303"/>
      <c r="L181" s="303"/>
      <c r="M181" s="303"/>
      <c r="N181" s="303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3"/>
      <c r="AA181" s="303"/>
      <c r="AB181" s="303"/>
      <c r="AC181" s="303"/>
      <c r="AD181" s="303"/>
      <c r="AE181" s="303"/>
      <c r="AF181" s="303"/>
      <c r="AG181" s="303"/>
      <c r="AH181" s="303"/>
      <c r="AI181" s="303"/>
      <c r="AJ181" s="303"/>
      <c r="AK181" s="303"/>
      <c r="AL181" s="303"/>
      <c r="AM181" s="303"/>
      <c r="AN181" s="303"/>
      <c r="AO181" s="303"/>
      <c r="AP181" s="303"/>
      <c r="AQ181" s="303"/>
      <c r="AR181" s="303"/>
      <c r="AS181" s="303"/>
      <c r="AT181" s="303"/>
      <c r="AU181" s="303"/>
      <c r="AV181" s="303"/>
      <c r="AW181" s="303"/>
      <c r="AX181" s="303"/>
      <c r="AY181" s="303"/>
      <c r="AZ181" s="303"/>
      <c r="BA181" s="21"/>
      <c r="BB181" s="21"/>
      <c r="BC181" s="77"/>
      <c r="BD181" s="77"/>
      <c r="BE181" s="77"/>
      <c r="BF181" s="77"/>
      <c r="BG181" s="77"/>
      <c r="BH181" s="187"/>
    </row>
    <row r="182" spans="1:60" s="207" customFormat="1" ht="18" customHeight="1" hidden="1">
      <c r="A182" s="153"/>
      <c r="B182" s="498" t="s">
        <v>168</v>
      </c>
      <c r="C182" s="498"/>
      <c r="D182" s="498"/>
      <c r="E182" s="497"/>
      <c r="F182" s="497"/>
      <c r="G182" s="497"/>
      <c r="H182" s="497"/>
      <c r="I182" s="497"/>
      <c r="J182" s="497"/>
      <c r="K182" s="497"/>
      <c r="L182" s="497"/>
      <c r="M182" s="497"/>
      <c r="N182" s="497"/>
      <c r="O182" s="497"/>
      <c r="P182" s="497"/>
      <c r="Q182" s="497"/>
      <c r="R182" s="497"/>
      <c r="S182" s="497"/>
      <c r="T182" s="497"/>
      <c r="U182" s="497"/>
      <c r="V182" s="497"/>
      <c r="W182" s="497"/>
      <c r="X182" s="497"/>
      <c r="Y182" s="497"/>
      <c r="Z182" s="497"/>
      <c r="AA182" s="497"/>
      <c r="AB182" s="497"/>
      <c r="AC182" s="497"/>
      <c r="AD182" s="497"/>
      <c r="AE182" s="497"/>
      <c r="AF182" s="497"/>
      <c r="AG182" s="497"/>
      <c r="AH182" s="497"/>
      <c r="AI182" s="497"/>
      <c r="AJ182" s="497"/>
      <c r="AK182" s="497"/>
      <c r="AL182" s="497"/>
      <c r="AM182" s="497"/>
      <c r="AN182" s="497"/>
      <c r="AO182" s="497"/>
      <c r="AP182" s="497"/>
      <c r="AQ182" s="497"/>
      <c r="AR182" s="497"/>
      <c r="AS182" s="497"/>
      <c r="AT182" s="497"/>
      <c r="AU182" s="497"/>
      <c r="AV182" s="497"/>
      <c r="AW182" s="497"/>
      <c r="AX182" s="497"/>
      <c r="AY182" s="497"/>
      <c r="AZ182" s="497"/>
      <c r="BA182" s="204"/>
      <c r="BB182" s="204"/>
      <c r="BC182" s="205"/>
      <c r="BD182" s="205"/>
      <c r="BE182" s="205"/>
      <c r="BF182" s="205"/>
      <c r="BG182" s="205"/>
      <c r="BH182" s="206"/>
    </row>
    <row r="183" spans="1:60" s="198" customFormat="1" ht="18" customHeight="1">
      <c r="A183" s="24"/>
      <c r="B183" s="302">
        <v>9009</v>
      </c>
      <c r="C183" s="302"/>
      <c r="D183" s="302"/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3"/>
      <c r="AE183" s="303"/>
      <c r="AF183" s="303"/>
      <c r="AG183" s="303"/>
      <c r="AH183" s="303"/>
      <c r="AI183" s="303"/>
      <c r="AJ183" s="303"/>
      <c r="AK183" s="303"/>
      <c r="AL183" s="303"/>
      <c r="AM183" s="303"/>
      <c r="AN183" s="303"/>
      <c r="AO183" s="303"/>
      <c r="AP183" s="303"/>
      <c r="AQ183" s="303"/>
      <c r="AR183" s="303"/>
      <c r="AS183" s="303"/>
      <c r="AT183" s="303"/>
      <c r="AU183" s="303"/>
      <c r="AV183" s="303"/>
      <c r="AW183" s="303"/>
      <c r="AX183" s="303"/>
      <c r="AY183" s="303"/>
      <c r="AZ183" s="303"/>
      <c r="BA183" s="21"/>
      <c r="BB183" s="21"/>
      <c r="BC183" s="77"/>
      <c r="BD183" s="77"/>
      <c r="BE183" s="77"/>
      <c r="BF183" s="77"/>
      <c r="BG183" s="77"/>
      <c r="BH183" s="187"/>
    </row>
    <row r="184" spans="1:54" s="141" customFormat="1" ht="7.5" customHeight="1">
      <c r="A184" s="71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71"/>
      <c r="BB184" s="71"/>
    </row>
    <row r="185" spans="1:54" s="141" customFormat="1" ht="18" customHeight="1">
      <c r="A185" s="71"/>
      <c r="B185" s="354" t="s">
        <v>234</v>
      </c>
      <c r="C185" s="354"/>
      <c r="D185" s="354"/>
      <c r="E185" s="354"/>
      <c r="F185" s="354"/>
      <c r="G185" s="354"/>
      <c r="H185" s="354"/>
      <c r="I185" s="354"/>
      <c r="J185" s="354"/>
      <c r="K185" s="354"/>
      <c r="L185" s="354"/>
      <c r="M185" s="354"/>
      <c r="N185" s="354"/>
      <c r="O185" s="354"/>
      <c r="P185" s="354"/>
      <c r="Q185" s="354"/>
      <c r="R185" s="354"/>
      <c r="S185" s="354"/>
      <c r="T185" s="354"/>
      <c r="U185" s="354"/>
      <c r="V185" s="354"/>
      <c r="W185" s="354"/>
      <c r="X185" s="354"/>
      <c r="Y185" s="354"/>
      <c r="Z185" s="354"/>
      <c r="AA185" s="354"/>
      <c r="AB185" s="354"/>
      <c r="AC185" s="354"/>
      <c r="AD185" s="354"/>
      <c r="AE185" s="354"/>
      <c r="AF185" s="354"/>
      <c r="AG185" s="354"/>
      <c r="AH185" s="354"/>
      <c r="AI185" s="354"/>
      <c r="AJ185" s="354"/>
      <c r="AK185" s="354"/>
      <c r="AL185" s="354"/>
      <c r="AM185" s="354"/>
      <c r="AN185" s="354"/>
      <c r="AO185" s="354"/>
      <c r="AP185" s="354"/>
      <c r="AQ185" s="354"/>
      <c r="AR185" s="354"/>
      <c r="AS185" s="354"/>
      <c r="AT185" s="354"/>
      <c r="AU185" s="354"/>
      <c r="AV185" s="354"/>
      <c r="AW185" s="354"/>
      <c r="AX185" s="354"/>
      <c r="AY185" s="354"/>
      <c r="AZ185" s="354"/>
      <c r="BA185" s="71"/>
      <c r="BB185" s="71"/>
    </row>
    <row r="186" spans="1:54" s="187" customFormat="1" ht="7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</row>
    <row r="187" spans="1:60" s="79" customFormat="1" ht="30.75" customHeight="1">
      <c r="A187" s="71"/>
      <c r="B187" s="303" t="s">
        <v>235</v>
      </c>
      <c r="C187" s="303"/>
      <c r="D187" s="303"/>
      <c r="E187" s="303"/>
      <c r="F187" s="303"/>
      <c r="G187" s="303"/>
      <c r="H187" s="303"/>
      <c r="I187" s="303" t="s">
        <v>236</v>
      </c>
      <c r="J187" s="303"/>
      <c r="K187" s="303" t="s">
        <v>237</v>
      </c>
      <c r="L187" s="303"/>
      <c r="M187" s="303" t="s">
        <v>475</v>
      </c>
      <c r="N187" s="303"/>
      <c r="O187" s="303" t="s">
        <v>357</v>
      </c>
      <c r="P187" s="303"/>
      <c r="Q187" s="303" t="s">
        <v>238</v>
      </c>
      <c r="R187" s="303"/>
      <c r="S187" s="303"/>
      <c r="T187" s="303"/>
      <c r="U187" s="303"/>
      <c r="V187" s="303"/>
      <c r="W187" s="303"/>
      <c r="X187" s="303"/>
      <c r="Y187" s="303"/>
      <c r="Z187" s="303" t="s">
        <v>239</v>
      </c>
      <c r="AA187" s="303"/>
      <c r="AB187" s="303"/>
      <c r="AC187" s="303"/>
      <c r="AD187" s="303"/>
      <c r="AE187" s="303"/>
      <c r="AF187" s="303"/>
      <c r="AG187" s="303"/>
      <c r="AH187" s="303"/>
      <c r="AI187" s="303" t="s">
        <v>240</v>
      </c>
      <c r="AJ187" s="303"/>
      <c r="AK187" s="303"/>
      <c r="AL187" s="303"/>
      <c r="AM187" s="303"/>
      <c r="AN187" s="303"/>
      <c r="AO187" s="303"/>
      <c r="AP187" s="303"/>
      <c r="AQ187" s="303"/>
      <c r="AR187" s="303" t="s">
        <v>241</v>
      </c>
      <c r="AS187" s="303"/>
      <c r="AT187" s="303"/>
      <c r="AU187" s="303"/>
      <c r="AV187" s="303"/>
      <c r="AW187" s="303"/>
      <c r="AX187" s="303"/>
      <c r="AY187" s="303"/>
      <c r="AZ187" s="303"/>
      <c r="BA187" s="21"/>
      <c r="BB187" s="21"/>
      <c r="BC187" s="77"/>
      <c r="BD187" s="77"/>
      <c r="BE187" s="77"/>
      <c r="BF187" s="77"/>
      <c r="BG187" s="78"/>
      <c r="BH187" s="78"/>
    </row>
    <row r="188" spans="1:60" s="79" customFormat="1" ht="114.75" customHeight="1">
      <c r="A188" s="71"/>
      <c r="B188" s="303"/>
      <c r="C188" s="303"/>
      <c r="D188" s="303"/>
      <c r="E188" s="303"/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 t="s">
        <v>416</v>
      </c>
      <c r="R188" s="303"/>
      <c r="S188" s="303"/>
      <c r="T188" s="303" t="s">
        <v>417</v>
      </c>
      <c r="U188" s="303"/>
      <c r="V188" s="303"/>
      <c r="W188" s="303" t="s">
        <v>418</v>
      </c>
      <c r="X188" s="303"/>
      <c r="Y188" s="303"/>
      <c r="Z188" s="303" t="s">
        <v>416</v>
      </c>
      <c r="AA188" s="303"/>
      <c r="AB188" s="303"/>
      <c r="AC188" s="303" t="s">
        <v>417</v>
      </c>
      <c r="AD188" s="303"/>
      <c r="AE188" s="303"/>
      <c r="AF188" s="303" t="s">
        <v>418</v>
      </c>
      <c r="AG188" s="303"/>
      <c r="AH188" s="303"/>
      <c r="AI188" s="303" t="s">
        <v>416</v>
      </c>
      <c r="AJ188" s="303"/>
      <c r="AK188" s="303"/>
      <c r="AL188" s="303" t="s">
        <v>417</v>
      </c>
      <c r="AM188" s="303"/>
      <c r="AN188" s="303"/>
      <c r="AO188" s="303" t="s">
        <v>418</v>
      </c>
      <c r="AP188" s="303"/>
      <c r="AQ188" s="303"/>
      <c r="AR188" s="303" t="s">
        <v>416</v>
      </c>
      <c r="AS188" s="303"/>
      <c r="AT188" s="303"/>
      <c r="AU188" s="303" t="s">
        <v>417</v>
      </c>
      <c r="AV188" s="303"/>
      <c r="AW188" s="303"/>
      <c r="AX188" s="303" t="s">
        <v>418</v>
      </c>
      <c r="AY188" s="303"/>
      <c r="AZ188" s="303"/>
      <c r="BA188" s="80"/>
      <c r="BB188" s="80"/>
      <c r="BC188" s="81"/>
      <c r="BD188" s="77"/>
      <c r="BE188" s="77"/>
      <c r="BF188" s="77"/>
      <c r="BG188" s="78"/>
      <c r="BH188" s="78"/>
    </row>
    <row r="189" spans="1:60" s="79" customFormat="1" ht="15">
      <c r="A189" s="71"/>
      <c r="B189" s="287">
        <v>1</v>
      </c>
      <c r="C189" s="287"/>
      <c r="D189" s="287"/>
      <c r="E189" s="287"/>
      <c r="F189" s="287"/>
      <c r="G189" s="287"/>
      <c r="H189" s="287"/>
      <c r="I189" s="287">
        <v>2</v>
      </c>
      <c r="J189" s="287"/>
      <c r="K189" s="287">
        <v>3</v>
      </c>
      <c r="L189" s="287"/>
      <c r="M189" s="287">
        <v>4</v>
      </c>
      <c r="N189" s="287"/>
      <c r="O189" s="287">
        <v>5</v>
      </c>
      <c r="P189" s="287"/>
      <c r="Q189" s="303">
        <v>6</v>
      </c>
      <c r="R189" s="303"/>
      <c r="S189" s="303"/>
      <c r="T189" s="303">
        <v>7</v>
      </c>
      <c r="U189" s="303"/>
      <c r="V189" s="303"/>
      <c r="W189" s="303">
        <v>8</v>
      </c>
      <c r="X189" s="303"/>
      <c r="Y189" s="303"/>
      <c r="Z189" s="303">
        <v>9</v>
      </c>
      <c r="AA189" s="303"/>
      <c r="AB189" s="303"/>
      <c r="AC189" s="303">
        <v>10</v>
      </c>
      <c r="AD189" s="303"/>
      <c r="AE189" s="303"/>
      <c r="AF189" s="303">
        <v>11</v>
      </c>
      <c r="AG189" s="303"/>
      <c r="AH189" s="303"/>
      <c r="AI189" s="303">
        <v>12</v>
      </c>
      <c r="AJ189" s="303"/>
      <c r="AK189" s="303"/>
      <c r="AL189" s="303">
        <v>13</v>
      </c>
      <c r="AM189" s="303"/>
      <c r="AN189" s="303"/>
      <c r="AO189" s="303">
        <v>14</v>
      </c>
      <c r="AP189" s="303"/>
      <c r="AQ189" s="303"/>
      <c r="AR189" s="303">
        <v>15</v>
      </c>
      <c r="AS189" s="303"/>
      <c r="AT189" s="303"/>
      <c r="AU189" s="303">
        <v>16</v>
      </c>
      <c r="AV189" s="303"/>
      <c r="AW189" s="303"/>
      <c r="AX189" s="303">
        <v>17</v>
      </c>
      <c r="AY189" s="303"/>
      <c r="AZ189" s="303"/>
      <c r="BA189" s="67"/>
      <c r="BB189" s="67"/>
      <c r="BC189" s="82"/>
      <c r="BD189" s="82"/>
      <c r="BE189" s="82"/>
      <c r="BF189" s="82"/>
      <c r="BG189" s="78"/>
      <c r="BH189" s="78"/>
    </row>
    <row r="190" spans="1:60" s="79" customFormat="1" ht="30" customHeight="1">
      <c r="A190" s="71"/>
      <c r="B190" s="320"/>
      <c r="C190" s="320"/>
      <c r="D190" s="320"/>
      <c r="E190" s="320"/>
      <c r="F190" s="320"/>
      <c r="G190" s="320"/>
      <c r="H190" s="320"/>
      <c r="I190" s="287"/>
      <c r="J190" s="287"/>
      <c r="K190" s="287" t="s">
        <v>242</v>
      </c>
      <c r="L190" s="287"/>
      <c r="M190" s="287">
        <v>221</v>
      </c>
      <c r="N190" s="287"/>
      <c r="O190" s="358" t="s">
        <v>594</v>
      </c>
      <c r="P190" s="358"/>
      <c r="Q190" s="303"/>
      <c r="R190" s="303"/>
      <c r="S190" s="303"/>
      <c r="T190" s="303"/>
      <c r="U190" s="303"/>
      <c r="V190" s="303"/>
      <c r="W190" s="303"/>
      <c r="X190" s="303"/>
      <c r="Y190" s="303"/>
      <c r="Z190" s="290"/>
      <c r="AA190" s="290"/>
      <c r="AB190" s="290"/>
      <c r="AC190" s="290"/>
      <c r="AD190" s="290"/>
      <c r="AE190" s="290"/>
      <c r="AF190" s="290"/>
      <c r="AG190" s="290"/>
      <c r="AH190" s="290"/>
      <c r="AI190" s="303">
        <v>100</v>
      </c>
      <c r="AJ190" s="303"/>
      <c r="AK190" s="303"/>
      <c r="AL190" s="303">
        <v>100</v>
      </c>
      <c r="AM190" s="303"/>
      <c r="AN190" s="303"/>
      <c r="AO190" s="303">
        <v>100</v>
      </c>
      <c r="AP190" s="303"/>
      <c r="AQ190" s="303"/>
      <c r="AR190" s="290"/>
      <c r="AS190" s="290"/>
      <c r="AT190" s="290"/>
      <c r="AU190" s="290">
        <f>T190*AC190</f>
        <v>0</v>
      </c>
      <c r="AV190" s="290"/>
      <c r="AW190" s="290"/>
      <c r="AX190" s="290">
        <f>W190*AF190</f>
        <v>0</v>
      </c>
      <c r="AY190" s="290"/>
      <c r="AZ190" s="290"/>
      <c r="BA190" s="67"/>
      <c r="BB190" s="67"/>
      <c r="BC190" s="82"/>
      <c r="BD190" s="82"/>
      <c r="BE190" s="82"/>
      <c r="BF190" s="82"/>
      <c r="BG190" s="78"/>
      <c r="BH190" s="78"/>
    </row>
    <row r="191" spans="1:60" s="79" customFormat="1" ht="18" customHeight="1">
      <c r="A191" s="71"/>
      <c r="B191" s="320" t="s">
        <v>38</v>
      </c>
      <c r="C191" s="320"/>
      <c r="D191" s="320"/>
      <c r="E191" s="320"/>
      <c r="F191" s="320"/>
      <c r="G191" s="320"/>
      <c r="H191" s="320"/>
      <c r="I191" s="287" t="s">
        <v>243</v>
      </c>
      <c r="J191" s="287"/>
      <c r="K191" s="287" t="s">
        <v>242</v>
      </c>
      <c r="L191" s="287"/>
      <c r="M191" s="287">
        <v>221</v>
      </c>
      <c r="N191" s="287"/>
      <c r="O191" s="358" t="s">
        <v>705</v>
      </c>
      <c r="P191" s="358"/>
      <c r="Q191" s="303">
        <v>12</v>
      </c>
      <c r="R191" s="303"/>
      <c r="S191" s="303"/>
      <c r="T191" s="303">
        <v>12</v>
      </c>
      <c r="U191" s="303"/>
      <c r="V191" s="303"/>
      <c r="W191" s="303">
        <v>12</v>
      </c>
      <c r="X191" s="303"/>
      <c r="Y191" s="303"/>
      <c r="Z191" s="290">
        <v>3385</v>
      </c>
      <c r="AA191" s="290"/>
      <c r="AB191" s="290"/>
      <c r="AC191" s="290">
        <v>3385</v>
      </c>
      <c r="AD191" s="290"/>
      <c r="AE191" s="290"/>
      <c r="AF191" s="290">
        <v>3385</v>
      </c>
      <c r="AG191" s="290"/>
      <c r="AH191" s="290"/>
      <c r="AI191" s="303">
        <v>100</v>
      </c>
      <c r="AJ191" s="303"/>
      <c r="AK191" s="303"/>
      <c r="AL191" s="496">
        <f>AC191/Z191*100</f>
        <v>100</v>
      </c>
      <c r="AM191" s="496"/>
      <c r="AN191" s="496"/>
      <c r="AO191" s="496">
        <f>AF191/AC191*100</f>
        <v>100</v>
      </c>
      <c r="AP191" s="496"/>
      <c r="AQ191" s="496"/>
      <c r="AR191" s="290">
        <f>Q191*Z191</f>
        <v>40620</v>
      </c>
      <c r="AS191" s="290"/>
      <c r="AT191" s="290"/>
      <c r="AU191" s="290">
        <f>T191*AC191-600</f>
        <v>40020</v>
      </c>
      <c r="AV191" s="290"/>
      <c r="AW191" s="290"/>
      <c r="AX191" s="290">
        <f>W191*AF191-600</f>
        <v>40020</v>
      </c>
      <c r="AY191" s="290"/>
      <c r="AZ191" s="290"/>
      <c r="BA191" s="67"/>
      <c r="BB191" s="67"/>
      <c r="BC191" s="82"/>
      <c r="BD191" s="82"/>
      <c r="BE191" s="82"/>
      <c r="BF191" s="82"/>
      <c r="BG191" s="78"/>
      <c r="BH191" s="78"/>
    </row>
    <row r="192" spans="1:60" s="79" customFormat="1" ht="30.75" customHeight="1">
      <c r="A192" s="71"/>
      <c r="B192" s="320" t="s">
        <v>41</v>
      </c>
      <c r="C192" s="320"/>
      <c r="D192" s="320"/>
      <c r="E192" s="320"/>
      <c r="F192" s="320"/>
      <c r="G192" s="320"/>
      <c r="H192" s="320"/>
      <c r="I192" s="287" t="s">
        <v>244</v>
      </c>
      <c r="J192" s="287"/>
      <c r="K192" s="287" t="s">
        <v>242</v>
      </c>
      <c r="L192" s="287"/>
      <c r="M192" s="287">
        <v>221</v>
      </c>
      <c r="N192" s="287"/>
      <c r="O192" s="358" t="s">
        <v>42</v>
      </c>
      <c r="P192" s="358"/>
      <c r="Q192" s="303">
        <v>12</v>
      </c>
      <c r="R192" s="303"/>
      <c r="S192" s="303"/>
      <c r="T192" s="303">
        <v>12</v>
      </c>
      <c r="U192" s="303"/>
      <c r="V192" s="303"/>
      <c r="W192" s="303">
        <v>12</v>
      </c>
      <c r="X192" s="303"/>
      <c r="Y192" s="303"/>
      <c r="Z192" s="290">
        <v>1953.25</v>
      </c>
      <c r="AA192" s="290"/>
      <c r="AB192" s="290"/>
      <c r="AC192" s="495">
        <v>1953.25</v>
      </c>
      <c r="AD192" s="495"/>
      <c r="AE192" s="495"/>
      <c r="AF192" s="290">
        <v>1953.25</v>
      </c>
      <c r="AG192" s="290"/>
      <c r="AH192" s="290"/>
      <c r="AI192" s="303">
        <v>100</v>
      </c>
      <c r="AJ192" s="303"/>
      <c r="AK192" s="303"/>
      <c r="AL192" s="303">
        <v>100</v>
      </c>
      <c r="AM192" s="303"/>
      <c r="AN192" s="303"/>
      <c r="AO192" s="303">
        <v>100</v>
      </c>
      <c r="AP192" s="303"/>
      <c r="AQ192" s="303"/>
      <c r="AR192" s="290">
        <v>23439</v>
      </c>
      <c r="AS192" s="290"/>
      <c r="AT192" s="290"/>
      <c r="AU192" s="290">
        <f>T192*AC192</f>
        <v>23439</v>
      </c>
      <c r="AV192" s="290"/>
      <c r="AW192" s="290"/>
      <c r="AX192" s="290">
        <f>W192*AF192</f>
        <v>23439</v>
      </c>
      <c r="AY192" s="290"/>
      <c r="AZ192" s="290"/>
      <c r="BA192" s="67"/>
      <c r="BB192" s="67"/>
      <c r="BC192" s="82"/>
      <c r="BD192" s="82"/>
      <c r="BE192" s="82"/>
      <c r="BF192" s="82"/>
      <c r="BG192" s="78"/>
      <c r="BH192" s="78"/>
    </row>
    <row r="193" spans="1:60" s="221" customFormat="1" ht="18" customHeight="1">
      <c r="A193" s="112"/>
      <c r="B193" s="217"/>
      <c r="C193" s="218"/>
      <c r="D193" s="218"/>
      <c r="E193" s="218"/>
      <c r="F193" s="218"/>
      <c r="G193" s="218"/>
      <c r="H193" s="219"/>
      <c r="I193" s="482" t="s">
        <v>43</v>
      </c>
      <c r="J193" s="482"/>
      <c r="K193" s="482"/>
      <c r="L193" s="482"/>
      <c r="M193" s="482"/>
      <c r="N193" s="482"/>
      <c r="O193" s="482">
        <v>9001</v>
      </c>
      <c r="P193" s="482"/>
      <c r="Q193" s="480"/>
      <c r="R193" s="480"/>
      <c r="S193" s="480"/>
      <c r="T193" s="480"/>
      <c r="U193" s="480"/>
      <c r="V193" s="480"/>
      <c r="W193" s="480"/>
      <c r="X193" s="480"/>
      <c r="Y193" s="480"/>
      <c r="Z193" s="479"/>
      <c r="AA193" s="479"/>
      <c r="AB193" s="479"/>
      <c r="AC193" s="479"/>
      <c r="AD193" s="479"/>
      <c r="AE193" s="479"/>
      <c r="AF193" s="479"/>
      <c r="AG193" s="479"/>
      <c r="AH193" s="479"/>
      <c r="AI193" s="480"/>
      <c r="AJ193" s="480"/>
      <c r="AK193" s="480"/>
      <c r="AL193" s="480"/>
      <c r="AM193" s="480"/>
      <c r="AN193" s="480"/>
      <c r="AO193" s="480"/>
      <c r="AP193" s="480"/>
      <c r="AQ193" s="480"/>
      <c r="AR193" s="479">
        <f>AR190+AR191+AR192</f>
        <v>64059</v>
      </c>
      <c r="AS193" s="479"/>
      <c r="AT193" s="479"/>
      <c r="AU193" s="479">
        <f>AU190+AU191+AU192</f>
        <v>63459</v>
      </c>
      <c r="AV193" s="479"/>
      <c r="AW193" s="479"/>
      <c r="AX193" s="479">
        <f>AX190+AX191+AX192</f>
        <v>63459</v>
      </c>
      <c r="AY193" s="479"/>
      <c r="AZ193" s="479"/>
      <c r="BA193" s="115"/>
      <c r="BB193" s="115"/>
      <c r="BC193" s="84"/>
      <c r="BD193" s="84"/>
      <c r="BE193" s="84"/>
      <c r="BF193" s="84"/>
      <c r="BG193" s="220"/>
      <c r="BH193" s="220"/>
    </row>
    <row r="194" spans="1:60" s="79" customFormat="1" ht="18" customHeight="1">
      <c r="A194" s="109"/>
      <c r="B194" s="450" t="s">
        <v>45</v>
      </c>
      <c r="C194" s="450"/>
      <c r="D194" s="450"/>
      <c r="E194" s="450"/>
      <c r="F194" s="450"/>
      <c r="G194" s="450"/>
      <c r="H194" s="450"/>
      <c r="I194" s="451" t="s">
        <v>245</v>
      </c>
      <c r="J194" s="451"/>
      <c r="K194" s="451" t="s">
        <v>246</v>
      </c>
      <c r="L194" s="451"/>
      <c r="M194" s="451">
        <v>223</v>
      </c>
      <c r="N194" s="451"/>
      <c r="O194" s="452" t="s">
        <v>49</v>
      </c>
      <c r="P194" s="452"/>
      <c r="Q194" s="483">
        <v>520</v>
      </c>
      <c r="R194" s="483"/>
      <c r="S194" s="483"/>
      <c r="T194" s="483">
        <v>365</v>
      </c>
      <c r="U194" s="483"/>
      <c r="V194" s="483"/>
      <c r="W194" s="483">
        <v>365</v>
      </c>
      <c r="X194" s="483"/>
      <c r="Y194" s="483"/>
      <c r="Z194" s="481">
        <f>5685.83*1.06</f>
        <v>6026.9798</v>
      </c>
      <c r="AA194" s="481"/>
      <c r="AB194" s="481"/>
      <c r="AC194" s="481">
        <f>Z194*AL194/100</f>
        <v>6268.058992</v>
      </c>
      <c r="AD194" s="481"/>
      <c r="AE194" s="481"/>
      <c r="AF194" s="481">
        <f>AC194*AO194/100</f>
        <v>6518.78135168</v>
      </c>
      <c r="AG194" s="481"/>
      <c r="AH194" s="481"/>
      <c r="AI194" s="483">
        <v>100</v>
      </c>
      <c r="AJ194" s="483"/>
      <c r="AK194" s="483"/>
      <c r="AL194" s="483">
        <v>104</v>
      </c>
      <c r="AM194" s="483"/>
      <c r="AN194" s="483"/>
      <c r="AO194" s="483">
        <v>104</v>
      </c>
      <c r="AP194" s="483"/>
      <c r="AQ194" s="483"/>
      <c r="AR194" s="481">
        <v>3133653</v>
      </c>
      <c r="AS194" s="481"/>
      <c r="AT194" s="481"/>
      <c r="AU194" s="481">
        <v>3258999</v>
      </c>
      <c r="AV194" s="481"/>
      <c r="AW194" s="481"/>
      <c r="AX194" s="481">
        <v>3389359</v>
      </c>
      <c r="AY194" s="481"/>
      <c r="AZ194" s="481"/>
      <c r="BA194" s="106"/>
      <c r="BB194" s="106"/>
      <c r="BC194" s="82"/>
      <c r="BD194" s="82"/>
      <c r="BE194" s="82"/>
      <c r="BF194" s="82"/>
      <c r="BG194" s="78"/>
      <c r="BH194" s="78"/>
    </row>
    <row r="195" spans="1:60" s="79" customFormat="1" ht="18" customHeight="1">
      <c r="A195" s="109"/>
      <c r="B195" s="450" t="s">
        <v>247</v>
      </c>
      <c r="C195" s="450"/>
      <c r="D195" s="450"/>
      <c r="E195" s="450"/>
      <c r="F195" s="450"/>
      <c r="G195" s="450"/>
      <c r="H195" s="450"/>
      <c r="I195" s="451" t="s">
        <v>245</v>
      </c>
      <c r="J195" s="451"/>
      <c r="K195" s="451" t="s">
        <v>246</v>
      </c>
      <c r="L195" s="451"/>
      <c r="M195" s="451">
        <v>223</v>
      </c>
      <c r="N195" s="451"/>
      <c r="O195" s="452" t="s">
        <v>50</v>
      </c>
      <c r="P195" s="452"/>
      <c r="Q195" s="483">
        <v>121</v>
      </c>
      <c r="R195" s="483"/>
      <c r="S195" s="483"/>
      <c r="T195" s="483">
        <v>47</v>
      </c>
      <c r="U195" s="483"/>
      <c r="V195" s="483"/>
      <c r="W195" s="483">
        <v>47</v>
      </c>
      <c r="X195" s="483"/>
      <c r="Y195" s="483"/>
      <c r="Z195" s="481">
        <f>2320.31*1.06</f>
        <v>2459.5286</v>
      </c>
      <c r="AA195" s="481"/>
      <c r="AB195" s="481"/>
      <c r="AC195" s="481">
        <f>Z195*AL195/100</f>
        <v>2557.909744</v>
      </c>
      <c r="AD195" s="481"/>
      <c r="AE195" s="481"/>
      <c r="AF195" s="481">
        <f>AC195*AO195/100</f>
        <v>2660.2261337600003</v>
      </c>
      <c r="AG195" s="481"/>
      <c r="AH195" s="481"/>
      <c r="AI195" s="483">
        <v>100</v>
      </c>
      <c r="AJ195" s="483"/>
      <c r="AK195" s="483"/>
      <c r="AL195" s="483">
        <v>104</v>
      </c>
      <c r="AM195" s="483"/>
      <c r="AN195" s="483"/>
      <c r="AO195" s="483">
        <v>104</v>
      </c>
      <c r="AP195" s="483"/>
      <c r="AQ195" s="483"/>
      <c r="AR195" s="481">
        <v>121941</v>
      </c>
      <c r="AS195" s="481"/>
      <c r="AT195" s="481"/>
      <c r="AU195" s="481">
        <v>126819</v>
      </c>
      <c r="AV195" s="481"/>
      <c r="AW195" s="481"/>
      <c r="AX195" s="481">
        <v>131892</v>
      </c>
      <c r="AY195" s="481"/>
      <c r="AZ195" s="481"/>
      <c r="BA195" s="106"/>
      <c r="BB195" s="106"/>
      <c r="BC195" s="82"/>
      <c r="BD195" s="82"/>
      <c r="BE195" s="82"/>
      <c r="BF195" s="82"/>
      <c r="BG195" s="78"/>
      <c r="BH195" s="78"/>
    </row>
    <row r="196" spans="1:60" s="79" customFormat="1" ht="18" customHeight="1">
      <c r="A196" s="109"/>
      <c r="B196" s="450" t="s">
        <v>51</v>
      </c>
      <c r="C196" s="450"/>
      <c r="D196" s="450"/>
      <c r="E196" s="450"/>
      <c r="F196" s="450"/>
      <c r="G196" s="450"/>
      <c r="H196" s="450"/>
      <c r="I196" s="451" t="s">
        <v>248</v>
      </c>
      <c r="J196" s="451"/>
      <c r="K196" s="451" t="s">
        <v>249</v>
      </c>
      <c r="L196" s="451"/>
      <c r="M196" s="451">
        <v>223</v>
      </c>
      <c r="N196" s="451"/>
      <c r="O196" s="452" t="s">
        <v>54</v>
      </c>
      <c r="P196" s="452"/>
      <c r="Q196" s="481">
        <v>40000</v>
      </c>
      <c r="R196" s="481"/>
      <c r="S196" s="481"/>
      <c r="T196" s="481">
        <v>53000</v>
      </c>
      <c r="U196" s="481"/>
      <c r="V196" s="481"/>
      <c r="W196" s="481">
        <f>T196</f>
        <v>53000</v>
      </c>
      <c r="X196" s="481"/>
      <c r="Y196" s="481"/>
      <c r="Z196" s="481">
        <v>7.55</v>
      </c>
      <c r="AA196" s="481"/>
      <c r="AB196" s="481"/>
      <c r="AC196" s="481">
        <f>Z196*AL196/100</f>
        <v>7.851999999999999</v>
      </c>
      <c r="AD196" s="481"/>
      <c r="AE196" s="481"/>
      <c r="AF196" s="481">
        <f>AC196*AO196/100</f>
        <v>8.16608</v>
      </c>
      <c r="AG196" s="481"/>
      <c r="AH196" s="481"/>
      <c r="AI196" s="483">
        <v>100</v>
      </c>
      <c r="AJ196" s="483"/>
      <c r="AK196" s="483"/>
      <c r="AL196" s="483">
        <v>104</v>
      </c>
      <c r="AM196" s="483"/>
      <c r="AN196" s="483"/>
      <c r="AO196" s="483">
        <v>104</v>
      </c>
      <c r="AP196" s="483"/>
      <c r="AQ196" s="483"/>
      <c r="AR196" s="481">
        <v>332648</v>
      </c>
      <c r="AS196" s="481"/>
      <c r="AT196" s="481"/>
      <c r="AU196" s="481">
        <v>345954</v>
      </c>
      <c r="AV196" s="481"/>
      <c r="AW196" s="481"/>
      <c r="AX196" s="481">
        <v>359792</v>
      </c>
      <c r="AY196" s="481"/>
      <c r="AZ196" s="481"/>
      <c r="BA196" s="106"/>
      <c r="BB196" s="106"/>
      <c r="BC196" s="82"/>
      <c r="BD196" s="82"/>
      <c r="BE196" s="82"/>
      <c r="BF196" s="82"/>
      <c r="BG196" s="78"/>
      <c r="BH196" s="78"/>
    </row>
    <row r="197" spans="1:60" s="79" customFormat="1" ht="18" customHeight="1">
      <c r="A197" s="109"/>
      <c r="B197" s="450" t="s">
        <v>55</v>
      </c>
      <c r="C197" s="450"/>
      <c r="D197" s="450"/>
      <c r="E197" s="450"/>
      <c r="F197" s="450"/>
      <c r="G197" s="450"/>
      <c r="H197" s="450"/>
      <c r="I197" s="451" t="s">
        <v>250</v>
      </c>
      <c r="J197" s="451"/>
      <c r="K197" s="451" t="s">
        <v>251</v>
      </c>
      <c r="L197" s="451"/>
      <c r="M197" s="451">
        <v>223</v>
      </c>
      <c r="N197" s="451"/>
      <c r="O197" s="452" t="s">
        <v>58</v>
      </c>
      <c r="P197" s="452"/>
      <c r="Q197" s="483">
        <v>670</v>
      </c>
      <c r="R197" s="483"/>
      <c r="S197" s="483"/>
      <c r="T197" s="483">
        <v>670</v>
      </c>
      <c r="U197" s="483"/>
      <c r="V197" s="483"/>
      <c r="W197" s="483">
        <v>670</v>
      </c>
      <c r="X197" s="483"/>
      <c r="Y197" s="483"/>
      <c r="Z197" s="481">
        <v>31.99</v>
      </c>
      <c r="AA197" s="481"/>
      <c r="AB197" s="481"/>
      <c r="AC197" s="481">
        <f>Z197*1.04</f>
        <v>33.2696</v>
      </c>
      <c r="AD197" s="481"/>
      <c r="AE197" s="481"/>
      <c r="AF197" s="481">
        <f>AC197*1.04</f>
        <v>34.600384</v>
      </c>
      <c r="AG197" s="481"/>
      <c r="AH197" s="481"/>
      <c r="AI197" s="483">
        <v>100</v>
      </c>
      <c r="AJ197" s="483"/>
      <c r="AK197" s="483"/>
      <c r="AL197" s="483">
        <v>104</v>
      </c>
      <c r="AM197" s="483"/>
      <c r="AN197" s="483"/>
      <c r="AO197" s="483">
        <v>104</v>
      </c>
      <c r="AP197" s="483"/>
      <c r="AQ197" s="483"/>
      <c r="AR197" s="481">
        <v>12721</v>
      </c>
      <c r="AS197" s="481"/>
      <c r="AT197" s="481"/>
      <c r="AU197" s="481">
        <v>13230</v>
      </c>
      <c r="AV197" s="481"/>
      <c r="AW197" s="481"/>
      <c r="AX197" s="481">
        <v>13759</v>
      </c>
      <c r="AY197" s="481"/>
      <c r="AZ197" s="481"/>
      <c r="BA197" s="106"/>
      <c r="BB197" s="106"/>
      <c r="BC197" s="82"/>
      <c r="BD197" s="82"/>
      <c r="BE197" s="82"/>
      <c r="BF197" s="82"/>
      <c r="BG197" s="78"/>
      <c r="BH197" s="78"/>
    </row>
    <row r="198" spans="1:60" s="79" customFormat="1" ht="18" customHeight="1">
      <c r="A198" s="109"/>
      <c r="B198" s="450" t="s">
        <v>59</v>
      </c>
      <c r="C198" s="450"/>
      <c r="D198" s="450"/>
      <c r="E198" s="450"/>
      <c r="F198" s="450"/>
      <c r="G198" s="450"/>
      <c r="H198" s="450"/>
      <c r="I198" s="451" t="s">
        <v>252</v>
      </c>
      <c r="J198" s="451"/>
      <c r="K198" s="451" t="s">
        <v>251</v>
      </c>
      <c r="L198" s="451"/>
      <c r="M198" s="451">
        <v>223</v>
      </c>
      <c r="N198" s="451"/>
      <c r="O198" s="452" t="s">
        <v>62</v>
      </c>
      <c r="P198" s="452"/>
      <c r="Q198" s="483">
        <v>670</v>
      </c>
      <c r="R198" s="483"/>
      <c r="S198" s="483"/>
      <c r="T198" s="483">
        <v>670</v>
      </c>
      <c r="U198" s="483"/>
      <c r="V198" s="483"/>
      <c r="W198" s="483">
        <v>670</v>
      </c>
      <c r="X198" s="483"/>
      <c r="Y198" s="483"/>
      <c r="Z198" s="481">
        <v>54.85</v>
      </c>
      <c r="AA198" s="481"/>
      <c r="AB198" s="481"/>
      <c r="AC198" s="481">
        <f>Z198*1.04</f>
        <v>57.044000000000004</v>
      </c>
      <c r="AD198" s="481"/>
      <c r="AE198" s="481"/>
      <c r="AF198" s="481">
        <f>AC198*1.04</f>
        <v>59.32576000000001</v>
      </c>
      <c r="AG198" s="481"/>
      <c r="AH198" s="481"/>
      <c r="AI198" s="483">
        <v>100</v>
      </c>
      <c r="AJ198" s="483"/>
      <c r="AK198" s="483"/>
      <c r="AL198" s="483">
        <v>104</v>
      </c>
      <c r="AM198" s="483"/>
      <c r="AN198" s="483"/>
      <c r="AO198" s="483">
        <v>104</v>
      </c>
      <c r="AP198" s="483"/>
      <c r="AQ198" s="483"/>
      <c r="AR198" s="481">
        <v>21822</v>
      </c>
      <c r="AS198" s="481"/>
      <c r="AT198" s="481"/>
      <c r="AU198" s="481">
        <v>22695</v>
      </c>
      <c r="AV198" s="481"/>
      <c r="AW198" s="481"/>
      <c r="AX198" s="481">
        <v>23603</v>
      </c>
      <c r="AY198" s="481"/>
      <c r="AZ198" s="481"/>
      <c r="BA198" s="106"/>
      <c r="BB198" s="106"/>
      <c r="BC198" s="82"/>
      <c r="BD198" s="82"/>
      <c r="BE198" s="82"/>
      <c r="BF198" s="82"/>
      <c r="BG198" s="78"/>
      <c r="BH198" s="78"/>
    </row>
    <row r="199" spans="1:60" s="79" customFormat="1" ht="18" customHeight="1">
      <c r="A199" s="109"/>
      <c r="B199" s="450" t="s">
        <v>63</v>
      </c>
      <c r="C199" s="450"/>
      <c r="D199" s="450"/>
      <c r="E199" s="450"/>
      <c r="F199" s="450"/>
      <c r="G199" s="450"/>
      <c r="H199" s="450"/>
      <c r="I199" s="451" t="s">
        <v>253</v>
      </c>
      <c r="J199" s="451"/>
      <c r="K199" s="451" t="s">
        <v>251</v>
      </c>
      <c r="L199" s="451"/>
      <c r="M199" s="451">
        <v>223</v>
      </c>
      <c r="N199" s="451"/>
      <c r="O199" s="452" t="s">
        <v>66</v>
      </c>
      <c r="P199" s="452"/>
      <c r="Q199" s="483">
        <v>45</v>
      </c>
      <c r="R199" s="483"/>
      <c r="S199" s="483"/>
      <c r="T199" s="483">
        <v>45</v>
      </c>
      <c r="U199" s="483"/>
      <c r="V199" s="483"/>
      <c r="W199" s="483">
        <v>45</v>
      </c>
      <c r="X199" s="483"/>
      <c r="Y199" s="483"/>
      <c r="Z199" s="481">
        <v>1091.69</v>
      </c>
      <c r="AA199" s="481"/>
      <c r="AB199" s="481"/>
      <c r="AC199" s="481">
        <f>Z199*1.04</f>
        <v>1135.3576</v>
      </c>
      <c r="AD199" s="481"/>
      <c r="AE199" s="481"/>
      <c r="AF199" s="481">
        <f>AC199*1.04</f>
        <v>1180.7719040000002</v>
      </c>
      <c r="AG199" s="481"/>
      <c r="AH199" s="481"/>
      <c r="AI199" s="483">
        <v>100</v>
      </c>
      <c r="AJ199" s="483"/>
      <c r="AK199" s="483"/>
      <c r="AL199" s="483">
        <v>104</v>
      </c>
      <c r="AM199" s="483"/>
      <c r="AN199" s="483"/>
      <c r="AO199" s="483">
        <v>104</v>
      </c>
      <c r="AP199" s="483"/>
      <c r="AQ199" s="483"/>
      <c r="AR199" s="481">
        <v>22924</v>
      </c>
      <c r="AS199" s="481"/>
      <c r="AT199" s="481"/>
      <c r="AU199" s="481">
        <v>23841</v>
      </c>
      <c r="AV199" s="481"/>
      <c r="AW199" s="481"/>
      <c r="AX199" s="481">
        <v>24795</v>
      </c>
      <c r="AY199" s="481"/>
      <c r="AZ199" s="481"/>
      <c r="BA199" s="106"/>
      <c r="BB199" s="106"/>
      <c r="BC199" s="82"/>
      <c r="BD199" s="82"/>
      <c r="BE199" s="82"/>
      <c r="BF199" s="82"/>
      <c r="BG199" s="78"/>
      <c r="BH199" s="78"/>
    </row>
    <row r="200" spans="1:60" s="221" customFormat="1" ht="18" customHeight="1">
      <c r="A200" s="112"/>
      <c r="B200" s="222"/>
      <c r="C200" s="223"/>
      <c r="D200" s="223"/>
      <c r="E200" s="223"/>
      <c r="F200" s="223"/>
      <c r="G200" s="223"/>
      <c r="H200" s="224"/>
      <c r="I200" s="482" t="s">
        <v>43</v>
      </c>
      <c r="J200" s="482"/>
      <c r="K200" s="482"/>
      <c r="L200" s="482"/>
      <c r="M200" s="482"/>
      <c r="N200" s="482"/>
      <c r="O200" s="482">
        <v>9002</v>
      </c>
      <c r="P200" s="482"/>
      <c r="Q200" s="480"/>
      <c r="R200" s="480"/>
      <c r="S200" s="480"/>
      <c r="T200" s="480"/>
      <c r="U200" s="480"/>
      <c r="V200" s="480"/>
      <c r="W200" s="480"/>
      <c r="X200" s="480"/>
      <c r="Y200" s="480"/>
      <c r="Z200" s="479"/>
      <c r="AA200" s="479"/>
      <c r="AB200" s="479"/>
      <c r="AC200" s="479"/>
      <c r="AD200" s="479"/>
      <c r="AE200" s="479"/>
      <c r="AF200" s="479"/>
      <c r="AG200" s="479"/>
      <c r="AH200" s="479"/>
      <c r="AI200" s="480"/>
      <c r="AJ200" s="480"/>
      <c r="AK200" s="480"/>
      <c r="AL200" s="480"/>
      <c r="AM200" s="480"/>
      <c r="AN200" s="480"/>
      <c r="AO200" s="480"/>
      <c r="AP200" s="480"/>
      <c r="AQ200" s="480"/>
      <c r="AR200" s="479">
        <f>SUM(AR194:AT199)</f>
        <v>3645709</v>
      </c>
      <c r="AS200" s="479"/>
      <c r="AT200" s="479"/>
      <c r="AU200" s="479">
        <f>SUM(AU194:AW199)</f>
        <v>3791538</v>
      </c>
      <c r="AV200" s="479"/>
      <c r="AW200" s="479"/>
      <c r="AX200" s="479">
        <f>SUM(AX194:AZ199)</f>
        <v>3943200</v>
      </c>
      <c r="AY200" s="479"/>
      <c r="AZ200" s="479"/>
      <c r="BA200" s="115"/>
      <c r="BB200" s="115"/>
      <c r="BC200" s="84"/>
      <c r="BD200" s="84"/>
      <c r="BE200" s="84"/>
      <c r="BF200" s="84"/>
      <c r="BG200" s="220"/>
      <c r="BH200" s="220"/>
    </row>
    <row r="201" spans="1:60" s="79" customFormat="1" ht="18" customHeight="1">
      <c r="A201" s="109"/>
      <c r="B201" s="450" t="s">
        <v>68</v>
      </c>
      <c r="C201" s="450"/>
      <c r="D201" s="450"/>
      <c r="E201" s="450"/>
      <c r="F201" s="450"/>
      <c r="G201" s="450"/>
      <c r="H201" s="450"/>
      <c r="I201" s="451" t="s">
        <v>254</v>
      </c>
      <c r="J201" s="451"/>
      <c r="K201" s="451" t="s">
        <v>242</v>
      </c>
      <c r="L201" s="451"/>
      <c r="M201" s="451">
        <v>224</v>
      </c>
      <c r="N201" s="451"/>
      <c r="O201" s="452" t="s">
        <v>72</v>
      </c>
      <c r="P201" s="452"/>
      <c r="Q201" s="483"/>
      <c r="R201" s="483"/>
      <c r="S201" s="483"/>
      <c r="T201" s="483"/>
      <c r="U201" s="483"/>
      <c r="V201" s="483"/>
      <c r="W201" s="483"/>
      <c r="X201" s="483"/>
      <c r="Y201" s="483"/>
      <c r="Z201" s="481"/>
      <c r="AA201" s="481"/>
      <c r="AB201" s="481"/>
      <c r="AC201" s="481"/>
      <c r="AD201" s="481"/>
      <c r="AE201" s="481"/>
      <c r="AF201" s="481"/>
      <c r="AG201" s="481"/>
      <c r="AH201" s="481"/>
      <c r="AI201" s="483"/>
      <c r="AJ201" s="483"/>
      <c r="AK201" s="483"/>
      <c r="AL201" s="483"/>
      <c r="AM201" s="483"/>
      <c r="AN201" s="483"/>
      <c r="AO201" s="483"/>
      <c r="AP201" s="483"/>
      <c r="AQ201" s="483"/>
      <c r="AR201" s="481">
        <f>Q201*Z201</f>
        <v>0</v>
      </c>
      <c r="AS201" s="481"/>
      <c r="AT201" s="481"/>
      <c r="AU201" s="481">
        <f>T201*AC201</f>
        <v>0</v>
      </c>
      <c r="AV201" s="481"/>
      <c r="AW201" s="481"/>
      <c r="AX201" s="481">
        <f>W201*AF201</f>
        <v>0</v>
      </c>
      <c r="AY201" s="481"/>
      <c r="AZ201" s="481"/>
      <c r="BA201" s="106"/>
      <c r="BB201" s="106"/>
      <c r="BC201" s="82"/>
      <c r="BD201" s="82"/>
      <c r="BE201" s="82"/>
      <c r="BF201" s="82"/>
      <c r="BG201" s="78"/>
      <c r="BH201" s="78"/>
    </row>
    <row r="202" spans="1:60" s="221" customFormat="1" ht="18" customHeight="1">
      <c r="A202" s="112"/>
      <c r="B202" s="222"/>
      <c r="C202" s="223"/>
      <c r="D202" s="223"/>
      <c r="E202" s="223"/>
      <c r="F202" s="223"/>
      <c r="G202" s="223"/>
      <c r="H202" s="224"/>
      <c r="I202" s="482" t="s">
        <v>43</v>
      </c>
      <c r="J202" s="482"/>
      <c r="K202" s="482"/>
      <c r="L202" s="482"/>
      <c r="M202" s="482"/>
      <c r="N202" s="482"/>
      <c r="O202" s="482">
        <v>9003</v>
      </c>
      <c r="P202" s="482"/>
      <c r="Q202" s="480"/>
      <c r="R202" s="480"/>
      <c r="S202" s="480"/>
      <c r="T202" s="480"/>
      <c r="U202" s="480"/>
      <c r="V202" s="480"/>
      <c r="W202" s="480"/>
      <c r="X202" s="480"/>
      <c r="Y202" s="480"/>
      <c r="Z202" s="479"/>
      <c r="AA202" s="479"/>
      <c r="AB202" s="479"/>
      <c r="AC202" s="479"/>
      <c r="AD202" s="479"/>
      <c r="AE202" s="479"/>
      <c r="AF202" s="479"/>
      <c r="AG202" s="479"/>
      <c r="AH202" s="479"/>
      <c r="AI202" s="480"/>
      <c r="AJ202" s="480"/>
      <c r="AK202" s="480"/>
      <c r="AL202" s="480"/>
      <c r="AM202" s="480"/>
      <c r="AN202" s="480"/>
      <c r="AO202" s="480"/>
      <c r="AP202" s="480"/>
      <c r="AQ202" s="480"/>
      <c r="AR202" s="479">
        <f>AR201</f>
        <v>0</v>
      </c>
      <c r="AS202" s="479"/>
      <c r="AT202" s="479"/>
      <c r="AU202" s="479">
        <f>AU201</f>
        <v>0</v>
      </c>
      <c r="AV202" s="479"/>
      <c r="AW202" s="479"/>
      <c r="AX202" s="479">
        <f>AX201</f>
        <v>0</v>
      </c>
      <c r="AY202" s="479"/>
      <c r="AZ202" s="479"/>
      <c r="BA202" s="115"/>
      <c r="BB202" s="115"/>
      <c r="BC202" s="84"/>
      <c r="BD202" s="84"/>
      <c r="BE202" s="84"/>
      <c r="BF202" s="84"/>
      <c r="BG202" s="220"/>
      <c r="BH202" s="220"/>
    </row>
    <row r="203" spans="1:60" s="79" customFormat="1" ht="30.75" customHeight="1">
      <c r="A203" s="109"/>
      <c r="B203" s="450" t="s">
        <v>74</v>
      </c>
      <c r="C203" s="450"/>
      <c r="D203" s="450"/>
      <c r="E203" s="450"/>
      <c r="F203" s="450"/>
      <c r="G203" s="450"/>
      <c r="H203" s="450"/>
      <c r="I203" s="451" t="s">
        <v>255</v>
      </c>
      <c r="J203" s="451"/>
      <c r="K203" s="451" t="s">
        <v>242</v>
      </c>
      <c r="L203" s="451"/>
      <c r="M203" s="451">
        <v>225</v>
      </c>
      <c r="N203" s="451"/>
      <c r="O203" s="452" t="s">
        <v>78</v>
      </c>
      <c r="P203" s="452"/>
      <c r="Q203" s="483">
        <v>10</v>
      </c>
      <c r="R203" s="483"/>
      <c r="S203" s="483"/>
      <c r="T203" s="483">
        <v>10</v>
      </c>
      <c r="U203" s="483"/>
      <c r="V203" s="483"/>
      <c r="W203" s="483">
        <v>10</v>
      </c>
      <c r="X203" s="483"/>
      <c r="Y203" s="483"/>
      <c r="Z203" s="484">
        <v>3098.33</v>
      </c>
      <c r="AA203" s="484"/>
      <c r="AB203" s="484"/>
      <c r="AC203" s="484">
        <v>3718.33</v>
      </c>
      <c r="AD203" s="484"/>
      <c r="AE203" s="484"/>
      <c r="AF203" s="484">
        <v>3718.33</v>
      </c>
      <c r="AG203" s="484"/>
      <c r="AH203" s="484"/>
      <c r="AI203" s="483">
        <v>100</v>
      </c>
      <c r="AJ203" s="483"/>
      <c r="AK203" s="483"/>
      <c r="AL203" s="483">
        <v>100</v>
      </c>
      <c r="AM203" s="483"/>
      <c r="AN203" s="483"/>
      <c r="AO203" s="483">
        <v>100</v>
      </c>
      <c r="AP203" s="483"/>
      <c r="AQ203" s="483"/>
      <c r="AR203" s="481">
        <v>37180</v>
      </c>
      <c r="AS203" s="481"/>
      <c r="AT203" s="481"/>
      <c r="AU203" s="481">
        <f>T203*AC203-3</f>
        <v>37180.3</v>
      </c>
      <c r="AV203" s="481"/>
      <c r="AW203" s="481"/>
      <c r="AX203" s="481">
        <f>W203*AF203-3</f>
        <v>37180.3</v>
      </c>
      <c r="AY203" s="481"/>
      <c r="AZ203" s="481"/>
      <c r="BA203" s="106"/>
      <c r="BB203" s="106"/>
      <c r="BC203" s="82"/>
      <c r="BD203" s="82"/>
      <c r="BE203" s="82"/>
      <c r="BF203" s="82"/>
      <c r="BG203" s="78"/>
      <c r="BH203" s="78"/>
    </row>
    <row r="204" spans="1:60" s="79" customFormat="1" ht="23.25" customHeight="1">
      <c r="A204" s="109"/>
      <c r="B204" s="491" t="s">
        <v>79</v>
      </c>
      <c r="C204" s="491"/>
      <c r="D204" s="491"/>
      <c r="E204" s="491"/>
      <c r="F204" s="491"/>
      <c r="G204" s="491"/>
      <c r="H204" s="491"/>
      <c r="I204" s="451" t="s">
        <v>256</v>
      </c>
      <c r="J204" s="451"/>
      <c r="K204" s="451" t="s">
        <v>242</v>
      </c>
      <c r="L204" s="451"/>
      <c r="M204" s="451">
        <v>225</v>
      </c>
      <c r="N204" s="451"/>
      <c r="O204" s="452" t="s">
        <v>82</v>
      </c>
      <c r="P204" s="452"/>
      <c r="Q204" s="483">
        <v>12</v>
      </c>
      <c r="R204" s="483"/>
      <c r="S204" s="483"/>
      <c r="T204" s="483">
        <v>12</v>
      </c>
      <c r="U204" s="483"/>
      <c r="V204" s="483"/>
      <c r="W204" s="483">
        <v>12</v>
      </c>
      <c r="X204" s="483"/>
      <c r="Y204" s="483"/>
      <c r="Z204" s="484">
        <v>102093.42</v>
      </c>
      <c r="AA204" s="484"/>
      <c r="AB204" s="484"/>
      <c r="AC204" s="484">
        <v>102476.75</v>
      </c>
      <c r="AD204" s="484"/>
      <c r="AE204" s="484"/>
      <c r="AF204" s="484">
        <v>102476.75</v>
      </c>
      <c r="AG204" s="484"/>
      <c r="AH204" s="484"/>
      <c r="AI204" s="483">
        <v>100</v>
      </c>
      <c r="AJ204" s="483"/>
      <c r="AK204" s="483"/>
      <c r="AL204" s="483">
        <v>100</v>
      </c>
      <c r="AM204" s="483"/>
      <c r="AN204" s="483"/>
      <c r="AO204" s="483">
        <v>100</v>
      </c>
      <c r="AP204" s="483"/>
      <c r="AQ204" s="483"/>
      <c r="AR204" s="481">
        <f aca="true" t="shared" si="6" ref="AR204:AR218">Q204*Z204</f>
        <v>1225121.04</v>
      </c>
      <c r="AS204" s="481"/>
      <c r="AT204" s="481"/>
      <c r="AU204" s="481">
        <f aca="true" t="shared" si="7" ref="AU204:AU218">T204*AC204</f>
        <v>1229721</v>
      </c>
      <c r="AV204" s="481"/>
      <c r="AW204" s="481"/>
      <c r="AX204" s="481">
        <f aca="true" t="shared" si="8" ref="AX204:AX218">W204*AF204</f>
        <v>1229721</v>
      </c>
      <c r="AY204" s="481"/>
      <c r="AZ204" s="481"/>
      <c r="BA204" s="106"/>
      <c r="BB204" s="106"/>
      <c r="BC204" s="82"/>
      <c r="BD204" s="82"/>
      <c r="BE204" s="82"/>
      <c r="BF204" s="82"/>
      <c r="BG204" s="78"/>
      <c r="BH204" s="78"/>
    </row>
    <row r="205" spans="1:60" s="79" customFormat="1" ht="29.25" customHeight="1">
      <c r="A205" s="109"/>
      <c r="B205" s="450" t="s">
        <v>83</v>
      </c>
      <c r="C205" s="450"/>
      <c r="D205" s="450"/>
      <c r="E205" s="450"/>
      <c r="F205" s="450"/>
      <c r="G205" s="450"/>
      <c r="H205" s="450"/>
      <c r="I205" s="451" t="s">
        <v>257</v>
      </c>
      <c r="J205" s="451"/>
      <c r="K205" s="451" t="s">
        <v>242</v>
      </c>
      <c r="L205" s="451"/>
      <c r="M205" s="451">
        <v>225</v>
      </c>
      <c r="N205" s="451"/>
      <c r="O205" s="452" t="s">
        <v>86</v>
      </c>
      <c r="P205" s="452"/>
      <c r="Q205" s="481">
        <v>1</v>
      </c>
      <c r="R205" s="481"/>
      <c r="S205" s="481"/>
      <c r="T205" s="481">
        <v>1</v>
      </c>
      <c r="U205" s="481"/>
      <c r="V205" s="481"/>
      <c r="W205" s="481">
        <v>1</v>
      </c>
      <c r="X205" s="481"/>
      <c r="Y205" s="481"/>
      <c r="Z205" s="481">
        <v>19000</v>
      </c>
      <c r="AA205" s="481"/>
      <c r="AB205" s="481"/>
      <c r="AC205" s="481">
        <v>19000</v>
      </c>
      <c r="AD205" s="481"/>
      <c r="AE205" s="481"/>
      <c r="AF205" s="481">
        <v>19000</v>
      </c>
      <c r="AG205" s="481"/>
      <c r="AH205" s="481"/>
      <c r="AI205" s="483">
        <v>100</v>
      </c>
      <c r="AJ205" s="483"/>
      <c r="AK205" s="483"/>
      <c r="AL205" s="483">
        <v>100</v>
      </c>
      <c r="AM205" s="483"/>
      <c r="AN205" s="483"/>
      <c r="AO205" s="483">
        <v>100</v>
      </c>
      <c r="AP205" s="483"/>
      <c r="AQ205" s="483"/>
      <c r="AR205" s="481">
        <f t="shared" si="6"/>
        <v>19000</v>
      </c>
      <c r="AS205" s="481"/>
      <c r="AT205" s="481"/>
      <c r="AU205" s="481">
        <f t="shared" si="7"/>
        <v>19000</v>
      </c>
      <c r="AV205" s="481"/>
      <c r="AW205" s="481"/>
      <c r="AX205" s="481">
        <f t="shared" si="8"/>
        <v>19000</v>
      </c>
      <c r="AY205" s="481"/>
      <c r="AZ205" s="481"/>
      <c r="BA205" s="106"/>
      <c r="BB205" s="106"/>
      <c r="BC205" s="82"/>
      <c r="BD205" s="82"/>
      <c r="BE205" s="82"/>
      <c r="BF205" s="82"/>
      <c r="BG205" s="78"/>
      <c r="BH205" s="78"/>
    </row>
    <row r="206" spans="1:60" s="79" customFormat="1" ht="22.5" customHeight="1">
      <c r="A206" s="109"/>
      <c r="B206" s="491" t="s">
        <v>87</v>
      </c>
      <c r="C206" s="491"/>
      <c r="D206" s="491"/>
      <c r="E206" s="491"/>
      <c r="F206" s="491"/>
      <c r="G206" s="491"/>
      <c r="H206" s="491"/>
      <c r="I206" s="451" t="s">
        <v>257</v>
      </c>
      <c r="J206" s="451"/>
      <c r="K206" s="451" t="s">
        <v>242</v>
      </c>
      <c r="L206" s="451"/>
      <c r="M206" s="451">
        <v>225</v>
      </c>
      <c r="N206" s="451"/>
      <c r="O206" s="452" t="s">
        <v>88</v>
      </c>
      <c r="P206" s="452"/>
      <c r="Q206" s="483">
        <v>1</v>
      </c>
      <c r="R206" s="483"/>
      <c r="S206" s="483"/>
      <c r="T206" s="483">
        <v>1</v>
      </c>
      <c r="U206" s="483"/>
      <c r="V206" s="483"/>
      <c r="W206" s="483">
        <v>1</v>
      </c>
      <c r="X206" s="483"/>
      <c r="Y206" s="483"/>
      <c r="Z206" s="481">
        <v>4000</v>
      </c>
      <c r="AA206" s="481"/>
      <c r="AB206" s="481"/>
      <c r="AC206" s="481">
        <v>4000</v>
      </c>
      <c r="AD206" s="481"/>
      <c r="AE206" s="481"/>
      <c r="AF206" s="481">
        <v>4000</v>
      </c>
      <c r="AG206" s="481"/>
      <c r="AH206" s="481"/>
      <c r="AI206" s="483">
        <v>100</v>
      </c>
      <c r="AJ206" s="483"/>
      <c r="AK206" s="483"/>
      <c r="AL206" s="483">
        <v>100</v>
      </c>
      <c r="AM206" s="483"/>
      <c r="AN206" s="483"/>
      <c r="AO206" s="483">
        <v>100</v>
      </c>
      <c r="AP206" s="483"/>
      <c r="AQ206" s="483"/>
      <c r="AR206" s="481">
        <f t="shared" si="6"/>
        <v>4000</v>
      </c>
      <c r="AS206" s="481"/>
      <c r="AT206" s="481"/>
      <c r="AU206" s="481">
        <f t="shared" si="7"/>
        <v>4000</v>
      </c>
      <c r="AV206" s="481"/>
      <c r="AW206" s="481"/>
      <c r="AX206" s="481">
        <f t="shared" si="8"/>
        <v>4000</v>
      </c>
      <c r="AY206" s="481"/>
      <c r="AZ206" s="481"/>
      <c r="BA206" s="106"/>
      <c r="BB206" s="106"/>
      <c r="BC206" s="82"/>
      <c r="BD206" s="82"/>
      <c r="BE206" s="82"/>
      <c r="BF206" s="82"/>
      <c r="BG206" s="78"/>
      <c r="BH206" s="78"/>
    </row>
    <row r="207" spans="1:60" s="79" customFormat="1" ht="18" customHeight="1">
      <c r="A207" s="109"/>
      <c r="B207" s="450" t="s">
        <v>89</v>
      </c>
      <c r="C207" s="450"/>
      <c r="D207" s="450"/>
      <c r="E207" s="450"/>
      <c r="F207" s="450"/>
      <c r="G207" s="450"/>
      <c r="H207" s="450"/>
      <c r="I207" s="451" t="s">
        <v>258</v>
      </c>
      <c r="J207" s="451"/>
      <c r="K207" s="451" t="s">
        <v>242</v>
      </c>
      <c r="L207" s="451"/>
      <c r="M207" s="451">
        <v>225</v>
      </c>
      <c r="N207" s="451"/>
      <c r="O207" s="452" t="s">
        <v>92</v>
      </c>
      <c r="P207" s="452"/>
      <c r="Q207" s="483">
        <v>1</v>
      </c>
      <c r="R207" s="483"/>
      <c r="S207" s="483"/>
      <c r="T207" s="483">
        <v>1</v>
      </c>
      <c r="U207" s="483"/>
      <c r="V207" s="483"/>
      <c r="W207" s="483">
        <v>1</v>
      </c>
      <c r="X207" s="483"/>
      <c r="Y207" s="483"/>
      <c r="Z207" s="481">
        <v>7000</v>
      </c>
      <c r="AA207" s="481"/>
      <c r="AB207" s="481"/>
      <c r="AC207" s="481">
        <v>7000</v>
      </c>
      <c r="AD207" s="481"/>
      <c r="AE207" s="481"/>
      <c r="AF207" s="481">
        <v>7000</v>
      </c>
      <c r="AG207" s="481"/>
      <c r="AH207" s="481"/>
      <c r="AI207" s="483">
        <v>100</v>
      </c>
      <c r="AJ207" s="483"/>
      <c r="AK207" s="483"/>
      <c r="AL207" s="483">
        <v>100</v>
      </c>
      <c r="AM207" s="483"/>
      <c r="AN207" s="483"/>
      <c r="AO207" s="483">
        <v>100</v>
      </c>
      <c r="AP207" s="483"/>
      <c r="AQ207" s="483"/>
      <c r="AR207" s="481">
        <f t="shared" si="6"/>
        <v>7000</v>
      </c>
      <c r="AS207" s="481"/>
      <c r="AT207" s="481"/>
      <c r="AU207" s="481">
        <f t="shared" si="7"/>
        <v>7000</v>
      </c>
      <c r="AV207" s="481"/>
      <c r="AW207" s="481"/>
      <c r="AX207" s="481">
        <f t="shared" si="8"/>
        <v>7000</v>
      </c>
      <c r="AY207" s="481"/>
      <c r="AZ207" s="481"/>
      <c r="BA207" s="106"/>
      <c r="BB207" s="106"/>
      <c r="BC207" s="82"/>
      <c r="BD207" s="82"/>
      <c r="BE207" s="82"/>
      <c r="BF207" s="82"/>
      <c r="BG207" s="78"/>
      <c r="BH207" s="78"/>
    </row>
    <row r="208" spans="1:60" s="79" customFormat="1" ht="18" customHeight="1">
      <c r="A208" s="109"/>
      <c r="B208" s="450" t="s">
        <v>93</v>
      </c>
      <c r="C208" s="450"/>
      <c r="D208" s="450"/>
      <c r="E208" s="450"/>
      <c r="F208" s="450"/>
      <c r="G208" s="450"/>
      <c r="H208" s="450"/>
      <c r="I208" s="451" t="s">
        <v>259</v>
      </c>
      <c r="J208" s="451"/>
      <c r="K208" s="451" t="s">
        <v>242</v>
      </c>
      <c r="L208" s="451"/>
      <c r="M208" s="451">
        <v>225</v>
      </c>
      <c r="N208" s="451"/>
      <c r="O208" s="452" t="s">
        <v>96</v>
      </c>
      <c r="P208" s="452"/>
      <c r="Q208" s="483">
        <v>12</v>
      </c>
      <c r="R208" s="483"/>
      <c r="S208" s="483"/>
      <c r="T208" s="483">
        <v>12</v>
      </c>
      <c r="U208" s="483"/>
      <c r="V208" s="483"/>
      <c r="W208" s="483">
        <v>12</v>
      </c>
      <c r="X208" s="483"/>
      <c r="Y208" s="483"/>
      <c r="Z208" s="484">
        <v>1078.91</v>
      </c>
      <c r="AA208" s="484"/>
      <c r="AB208" s="484"/>
      <c r="AC208" s="481">
        <v>750</v>
      </c>
      <c r="AD208" s="481"/>
      <c r="AE208" s="481"/>
      <c r="AF208" s="481">
        <v>750</v>
      </c>
      <c r="AG208" s="481"/>
      <c r="AH208" s="481"/>
      <c r="AI208" s="483">
        <v>100</v>
      </c>
      <c r="AJ208" s="483"/>
      <c r="AK208" s="483"/>
      <c r="AL208" s="483">
        <v>100</v>
      </c>
      <c r="AM208" s="483"/>
      <c r="AN208" s="483"/>
      <c r="AO208" s="483">
        <v>100</v>
      </c>
      <c r="AP208" s="483"/>
      <c r="AQ208" s="483"/>
      <c r="AR208" s="484">
        <f>Q208*Z208+0.04</f>
        <v>12946.960000000003</v>
      </c>
      <c r="AS208" s="484"/>
      <c r="AT208" s="484"/>
      <c r="AU208" s="481">
        <f t="shared" si="7"/>
        <v>9000</v>
      </c>
      <c r="AV208" s="481"/>
      <c r="AW208" s="481"/>
      <c r="AX208" s="481">
        <f t="shared" si="8"/>
        <v>9000</v>
      </c>
      <c r="AY208" s="481"/>
      <c r="AZ208" s="481"/>
      <c r="BA208" s="106"/>
      <c r="BB208" s="106"/>
      <c r="BC208" s="82"/>
      <c r="BD208" s="82"/>
      <c r="BE208" s="82"/>
      <c r="BF208" s="82"/>
      <c r="BG208" s="78"/>
      <c r="BH208" s="78"/>
    </row>
    <row r="209" spans="1:60" s="79" customFormat="1" ht="31.5" customHeight="1">
      <c r="A209" s="109"/>
      <c r="B209" s="450" t="s">
        <v>97</v>
      </c>
      <c r="C209" s="450"/>
      <c r="D209" s="450"/>
      <c r="E209" s="450"/>
      <c r="F209" s="450"/>
      <c r="G209" s="450"/>
      <c r="H209" s="450"/>
      <c r="I209" s="451" t="s">
        <v>260</v>
      </c>
      <c r="J209" s="451"/>
      <c r="K209" s="451" t="s">
        <v>242</v>
      </c>
      <c r="L209" s="451"/>
      <c r="M209" s="451">
        <v>225</v>
      </c>
      <c r="N209" s="451"/>
      <c r="O209" s="452" t="s">
        <v>100</v>
      </c>
      <c r="P209" s="452"/>
      <c r="Q209" s="483">
        <v>12</v>
      </c>
      <c r="R209" s="483"/>
      <c r="S209" s="483"/>
      <c r="T209" s="483">
        <v>12</v>
      </c>
      <c r="U209" s="483"/>
      <c r="V209" s="483"/>
      <c r="W209" s="483">
        <v>12</v>
      </c>
      <c r="X209" s="483"/>
      <c r="Y209" s="483"/>
      <c r="Z209" s="481">
        <v>500</v>
      </c>
      <c r="AA209" s="481"/>
      <c r="AB209" s="481"/>
      <c r="AC209" s="481">
        <v>500</v>
      </c>
      <c r="AD209" s="481"/>
      <c r="AE209" s="481"/>
      <c r="AF209" s="481">
        <v>500</v>
      </c>
      <c r="AG209" s="481"/>
      <c r="AH209" s="481"/>
      <c r="AI209" s="483">
        <v>100</v>
      </c>
      <c r="AJ209" s="483"/>
      <c r="AK209" s="483"/>
      <c r="AL209" s="483">
        <v>100</v>
      </c>
      <c r="AM209" s="483"/>
      <c r="AN209" s="483"/>
      <c r="AO209" s="483">
        <v>100</v>
      </c>
      <c r="AP209" s="483"/>
      <c r="AQ209" s="483"/>
      <c r="AR209" s="481">
        <f t="shared" si="6"/>
        <v>6000</v>
      </c>
      <c r="AS209" s="481"/>
      <c r="AT209" s="481"/>
      <c r="AU209" s="481">
        <f t="shared" si="7"/>
        <v>6000</v>
      </c>
      <c r="AV209" s="481"/>
      <c r="AW209" s="481"/>
      <c r="AX209" s="481">
        <f t="shared" si="8"/>
        <v>6000</v>
      </c>
      <c r="AY209" s="481"/>
      <c r="AZ209" s="481"/>
      <c r="BA209" s="106"/>
      <c r="BB209" s="106"/>
      <c r="BC209" s="82"/>
      <c r="BD209" s="82"/>
      <c r="BE209" s="82"/>
      <c r="BF209" s="82"/>
      <c r="BG209" s="78"/>
      <c r="BH209" s="78"/>
    </row>
    <row r="210" spans="1:60" s="79" customFormat="1" ht="30.75" customHeight="1">
      <c r="A210" s="109"/>
      <c r="B210" s="450" t="s">
        <v>101</v>
      </c>
      <c r="C210" s="450"/>
      <c r="D210" s="450"/>
      <c r="E210" s="450"/>
      <c r="F210" s="450"/>
      <c r="G210" s="450"/>
      <c r="H210" s="450"/>
      <c r="I210" s="451" t="s">
        <v>261</v>
      </c>
      <c r="J210" s="451"/>
      <c r="K210" s="451" t="s">
        <v>242</v>
      </c>
      <c r="L210" s="451"/>
      <c r="M210" s="451">
        <v>225</v>
      </c>
      <c r="N210" s="451"/>
      <c r="O210" s="452" t="s">
        <v>104</v>
      </c>
      <c r="P210" s="452"/>
      <c r="Q210" s="483">
        <v>12</v>
      </c>
      <c r="R210" s="483"/>
      <c r="S210" s="483"/>
      <c r="T210" s="483">
        <v>12</v>
      </c>
      <c r="U210" s="483"/>
      <c r="V210" s="483"/>
      <c r="W210" s="483">
        <v>12</v>
      </c>
      <c r="X210" s="483"/>
      <c r="Y210" s="483"/>
      <c r="Z210" s="481">
        <v>3300</v>
      </c>
      <c r="AA210" s="481"/>
      <c r="AB210" s="481"/>
      <c r="AC210" s="481">
        <v>3300</v>
      </c>
      <c r="AD210" s="481"/>
      <c r="AE210" s="481"/>
      <c r="AF210" s="481">
        <v>3300</v>
      </c>
      <c r="AG210" s="481"/>
      <c r="AH210" s="481"/>
      <c r="AI210" s="483">
        <v>100</v>
      </c>
      <c r="AJ210" s="483"/>
      <c r="AK210" s="483"/>
      <c r="AL210" s="483">
        <v>100</v>
      </c>
      <c r="AM210" s="483"/>
      <c r="AN210" s="483"/>
      <c r="AO210" s="483">
        <v>100</v>
      </c>
      <c r="AP210" s="483"/>
      <c r="AQ210" s="483"/>
      <c r="AR210" s="481">
        <f t="shared" si="6"/>
        <v>39600</v>
      </c>
      <c r="AS210" s="481"/>
      <c r="AT210" s="481"/>
      <c r="AU210" s="481">
        <f t="shared" si="7"/>
        <v>39600</v>
      </c>
      <c r="AV210" s="481"/>
      <c r="AW210" s="481"/>
      <c r="AX210" s="481">
        <f t="shared" si="8"/>
        <v>39600</v>
      </c>
      <c r="AY210" s="481"/>
      <c r="AZ210" s="481"/>
      <c r="BA210" s="106"/>
      <c r="BB210" s="106"/>
      <c r="BC210" s="82"/>
      <c r="BD210" s="82"/>
      <c r="BE210" s="82"/>
      <c r="BF210" s="82"/>
      <c r="BG210" s="78"/>
      <c r="BH210" s="78"/>
    </row>
    <row r="211" spans="1:60" s="79" customFormat="1" ht="30.75" customHeight="1">
      <c r="A211" s="109"/>
      <c r="B211" s="450" t="s">
        <v>105</v>
      </c>
      <c r="C211" s="450"/>
      <c r="D211" s="450"/>
      <c r="E211" s="450"/>
      <c r="F211" s="450"/>
      <c r="G211" s="450"/>
      <c r="H211" s="450"/>
      <c r="I211" s="451" t="s">
        <v>262</v>
      </c>
      <c r="J211" s="451"/>
      <c r="K211" s="451" t="s">
        <v>242</v>
      </c>
      <c r="L211" s="451"/>
      <c r="M211" s="451">
        <v>225</v>
      </c>
      <c r="N211" s="451"/>
      <c r="O211" s="452" t="s">
        <v>106</v>
      </c>
      <c r="P211" s="452"/>
      <c r="Q211" s="483">
        <v>1</v>
      </c>
      <c r="R211" s="483"/>
      <c r="S211" s="483"/>
      <c r="T211" s="483">
        <v>1</v>
      </c>
      <c r="U211" s="483"/>
      <c r="V211" s="483"/>
      <c r="W211" s="483">
        <v>1</v>
      </c>
      <c r="X211" s="483"/>
      <c r="Y211" s="483"/>
      <c r="Z211" s="481">
        <v>12000</v>
      </c>
      <c r="AA211" s="481"/>
      <c r="AB211" s="481"/>
      <c r="AC211" s="481">
        <v>12000</v>
      </c>
      <c r="AD211" s="481"/>
      <c r="AE211" s="481"/>
      <c r="AF211" s="481">
        <v>12000</v>
      </c>
      <c r="AG211" s="481"/>
      <c r="AH211" s="481"/>
      <c r="AI211" s="483">
        <v>100</v>
      </c>
      <c r="AJ211" s="483"/>
      <c r="AK211" s="483"/>
      <c r="AL211" s="483">
        <v>100</v>
      </c>
      <c r="AM211" s="483"/>
      <c r="AN211" s="483"/>
      <c r="AO211" s="483">
        <v>100</v>
      </c>
      <c r="AP211" s="483"/>
      <c r="AQ211" s="483"/>
      <c r="AR211" s="481">
        <f t="shared" si="6"/>
        <v>12000</v>
      </c>
      <c r="AS211" s="481"/>
      <c r="AT211" s="481"/>
      <c r="AU211" s="481">
        <f t="shared" si="7"/>
        <v>12000</v>
      </c>
      <c r="AV211" s="481"/>
      <c r="AW211" s="481"/>
      <c r="AX211" s="481">
        <f t="shared" si="8"/>
        <v>12000</v>
      </c>
      <c r="AY211" s="481"/>
      <c r="AZ211" s="481"/>
      <c r="BA211" s="106"/>
      <c r="BB211" s="106"/>
      <c r="BC211" s="82"/>
      <c r="BD211" s="82"/>
      <c r="BE211" s="82"/>
      <c r="BF211" s="82"/>
      <c r="BG211" s="78"/>
      <c r="BH211" s="78"/>
    </row>
    <row r="212" spans="1:60" s="79" customFormat="1" ht="33.75" customHeight="1">
      <c r="A212" s="109"/>
      <c r="B212" s="450" t="s">
        <v>107</v>
      </c>
      <c r="C212" s="450"/>
      <c r="D212" s="450"/>
      <c r="E212" s="450"/>
      <c r="F212" s="450"/>
      <c r="G212" s="450"/>
      <c r="H212" s="450"/>
      <c r="I212" s="451" t="s">
        <v>257</v>
      </c>
      <c r="J212" s="451"/>
      <c r="K212" s="451" t="s">
        <v>242</v>
      </c>
      <c r="L212" s="451"/>
      <c r="M212" s="451">
        <v>225</v>
      </c>
      <c r="N212" s="451"/>
      <c r="O212" s="452" t="s">
        <v>565</v>
      </c>
      <c r="P212" s="452"/>
      <c r="Q212" s="483">
        <v>12</v>
      </c>
      <c r="R212" s="483"/>
      <c r="S212" s="483"/>
      <c r="T212" s="483">
        <v>12</v>
      </c>
      <c r="U212" s="483"/>
      <c r="V212" s="483"/>
      <c r="W212" s="483">
        <v>12</v>
      </c>
      <c r="X212" s="483"/>
      <c r="Y212" s="483"/>
      <c r="Z212" s="481">
        <v>2000</v>
      </c>
      <c r="AA212" s="481"/>
      <c r="AB212" s="481"/>
      <c r="AC212" s="481">
        <v>2000</v>
      </c>
      <c r="AD212" s="481"/>
      <c r="AE212" s="481"/>
      <c r="AF212" s="481">
        <v>2000</v>
      </c>
      <c r="AG212" s="481"/>
      <c r="AH212" s="481"/>
      <c r="AI212" s="483">
        <v>100</v>
      </c>
      <c r="AJ212" s="483"/>
      <c r="AK212" s="483"/>
      <c r="AL212" s="483">
        <v>100</v>
      </c>
      <c r="AM212" s="483"/>
      <c r="AN212" s="483"/>
      <c r="AO212" s="483">
        <v>100</v>
      </c>
      <c r="AP212" s="483"/>
      <c r="AQ212" s="483"/>
      <c r="AR212" s="481">
        <f t="shared" si="6"/>
        <v>24000</v>
      </c>
      <c r="AS212" s="481"/>
      <c r="AT212" s="481"/>
      <c r="AU212" s="481">
        <f t="shared" si="7"/>
        <v>24000</v>
      </c>
      <c r="AV212" s="481"/>
      <c r="AW212" s="481"/>
      <c r="AX212" s="481">
        <f t="shared" si="8"/>
        <v>24000</v>
      </c>
      <c r="AY212" s="481"/>
      <c r="AZ212" s="481"/>
      <c r="BA212" s="106"/>
      <c r="BB212" s="106"/>
      <c r="BC212" s="82"/>
      <c r="BD212" s="82"/>
      <c r="BE212" s="82"/>
      <c r="BF212" s="82"/>
      <c r="BG212" s="78"/>
      <c r="BH212" s="78"/>
    </row>
    <row r="213" spans="1:60" s="79" customFormat="1" ht="18" customHeight="1">
      <c r="A213" s="109"/>
      <c r="B213" s="450" t="s">
        <v>108</v>
      </c>
      <c r="C213" s="450"/>
      <c r="D213" s="450"/>
      <c r="E213" s="450"/>
      <c r="F213" s="450"/>
      <c r="G213" s="450"/>
      <c r="H213" s="450"/>
      <c r="I213" s="451" t="s">
        <v>263</v>
      </c>
      <c r="J213" s="451"/>
      <c r="K213" s="451" t="s">
        <v>242</v>
      </c>
      <c r="L213" s="451"/>
      <c r="M213" s="451">
        <v>225</v>
      </c>
      <c r="N213" s="451"/>
      <c r="O213" s="452" t="s">
        <v>567</v>
      </c>
      <c r="P213" s="452"/>
      <c r="Q213" s="483">
        <v>12</v>
      </c>
      <c r="R213" s="483"/>
      <c r="S213" s="483"/>
      <c r="T213" s="483">
        <v>12</v>
      </c>
      <c r="U213" s="483"/>
      <c r="V213" s="483"/>
      <c r="W213" s="483">
        <v>12</v>
      </c>
      <c r="X213" s="483"/>
      <c r="Y213" s="483"/>
      <c r="Z213" s="481">
        <v>6404</v>
      </c>
      <c r="AA213" s="481"/>
      <c r="AB213" s="481"/>
      <c r="AC213" s="481">
        <v>6404</v>
      </c>
      <c r="AD213" s="481"/>
      <c r="AE213" s="481"/>
      <c r="AF213" s="481">
        <v>6404</v>
      </c>
      <c r="AG213" s="481"/>
      <c r="AH213" s="481"/>
      <c r="AI213" s="483">
        <v>100</v>
      </c>
      <c r="AJ213" s="483"/>
      <c r="AK213" s="483"/>
      <c r="AL213" s="483">
        <v>100</v>
      </c>
      <c r="AM213" s="483"/>
      <c r="AN213" s="483"/>
      <c r="AO213" s="483">
        <v>100</v>
      </c>
      <c r="AP213" s="483"/>
      <c r="AQ213" s="483"/>
      <c r="AR213" s="481">
        <f t="shared" si="6"/>
        <v>76848</v>
      </c>
      <c r="AS213" s="481"/>
      <c r="AT213" s="481"/>
      <c r="AU213" s="481">
        <f t="shared" si="7"/>
        <v>76848</v>
      </c>
      <c r="AV213" s="481"/>
      <c r="AW213" s="481"/>
      <c r="AX213" s="481">
        <f t="shared" si="8"/>
        <v>76848</v>
      </c>
      <c r="AY213" s="481"/>
      <c r="AZ213" s="481"/>
      <c r="BA213" s="106"/>
      <c r="BB213" s="106"/>
      <c r="BC213" s="82"/>
      <c r="BD213" s="82"/>
      <c r="BE213" s="82"/>
      <c r="BF213" s="82"/>
      <c r="BG213" s="78"/>
      <c r="BH213" s="78"/>
    </row>
    <row r="214" spans="1:60" s="79" customFormat="1" ht="18" customHeight="1">
      <c r="A214" s="109"/>
      <c r="B214" s="450" t="s">
        <v>111</v>
      </c>
      <c r="C214" s="450"/>
      <c r="D214" s="450"/>
      <c r="E214" s="450"/>
      <c r="F214" s="450"/>
      <c r="G214" s="450"/>
      <c r="H214" s="450"/>
      <c r="I214" s="451" t="s">
        <v>264</v>
      </c>
      <c r="J214" s="451"/>
      <c r="K214" s="451" t="s">
        <v>242</v>
      </c>
      <c r="L214" s="451"/>
      <c r="M214" s="451">
        <v>225</v>
      </c>
      <c r="N214" s="451"/>
      <c r="O214" s="452" t="s">
        <v>114</v>
      </c>
      <c r="P214" s="452"/>
      <c r="Q214" s="483">
        <v>12</v>
      </c>
      <c r="R214" s="483"/>
      <c r="S214" s="483"/>
      <c r="T214" s="483">
        <v>12</v>
      </c>
      <c r="U214" s="483"/>
      <c r="V214" s="483"/>
      <c r="W214" s="483">
        <v>12</v>
      </c>
      <c r="X214" s="483"/>
      <c r="Y214" s="483"/>
      <c r="Z214" s="484">
        <v>1153.75</v>
      </c>
      <c r="AA214" s="484"/>
      <c r="AB214" s="484"/>
      <c r="AC214" s="484">
        <f>Z214</f>
        <v>1153.75</v>
      </c>
      <c r="AD214" s="484"/>
      <c r="AE214" s="484"/>
      <c r="AF214" s="484">
        <f>AC214</f>
        <v>1153.75</v>
      </c>
      <c r="AG214" s="484"/>
      <c r="AH214" s="484"/>
      <c r="AI214" s="483">
        <v>100</v>
      </c>
      <c r="AJ214" s="483"/>
      <c r="AK214" s="483"/>
      <c r="AL214" s="483">
        <v>100</v>
      </c>
      <c r="AM214" s="483"/>
      <c r="AN214" s="483"/>
      <c r="AO214" s="483">
        <v>100</v>
      </c>
      <c r="AP214" s="483"/>
      <c r="AQ214" s="483"/>
      <c r="AR214" s="481">
        <f t="shared" si="6"/>
        <v>13845</v>
      </c>
      <c r="AS214" s="481"/>
      <c r="AT214" s="481"/>
      <c r="AU214" s="481">
        <f t="shared" si="7"/>
        <v>13845</v>
      </c>
      <c r="AV214" s="481"/>
      <c r="AW214" s="481"/>
      <c r="AX214" s="481">
        <f t="shared" si="8"/>
        <v>13845</v>
      </c>
      <c r="AY214" s="481"/>
      <c r="AZ214" s="481"/>
      <c r="BA214" s="106"/>
      <c r="BB214" s="106"/>
      <c r="BC214" s="82"/>
      <c r="BD214" s="82"/>
      <c r="BE214" s="82"/>
      <c r="BF214" s="82"/>
      <c r="BG214" s="78"/>
      <c r="BH214" s="78"/>
    </row>
    <row r="215" spans="1:60" s="79" customFormat="1" ht="28.5" customHeight="1">
      <c r="A215" s="109"/>
      <c r="B215" s="450" t="s">
        <v>115</v>
      </c>
      <c r="C215" s="450"/>
      <c r="D215" s="450"/>
      <c r="E215" s="450"/>
      <c r="F215" s="450"/>
      <c r="G215" s="450"/>
      <c r="H215" s="450"/>
      <c r="I215" s="451" t="s">
        <v>260</v>
      </c>
      <c r="J215" s="451"/>
      <c r="K215" s="451" t="s">
        <v>242</v>
      </c>
      <c r="L215" s="451"/>
      <c r="M215" s="451">
        <v>225</v>
      </c>
      <c r="N215" s="451"/>
      <c r="O215" s="452" t="s">
        <v>116</v>
      </c>
      <c r="P215" s="452"/>
      <c r="Q215" s="483">
        <v>4</v>
      </c>
      <c r="R215" s="483"/>
      <c r="S215" s="483"/>
      <c r="T215" s="483">
        <v>4</v>
      </c>
      <c r="U215" s="483"/>
      <c r="V215" s="483"/>
      <c r="W215" s="483">
        <v>4</v>
      </c>
      <c r="X215" s="483"/>
      <c r="Y215" s="483"/>
      <c r="Z215" s="481">
        <v>2500</v>
      </c>
      <c r="AA215" s="481"/>
      <c r="AB215" s="481"/>
      <c r="AC215" s="481">
        <v>2500</v>
      </c>
      <c r="AD215" s="481"/>
      <c r="AE215" s="481"/>
      <c r="AF215" s="481">
        <f>AC215</f>
        <v>2500</v>
      </c>
      <c r="AG215" s="481"/>
      <c r="AH215" s="481"/>
      <c r="AI215" s="483">
        <v>100</v>
      </c>
      <c r="AJ215" s="483"/>
      <c r="AK215" s="483"/>
      <c r="AL215" s="483">
        <v>100</v>
      </c>
      <c r="AM215" s="483"/>
      <c r="AN215" s="483"/>
      <c r="AO215" s="483">
        <v>100</v>
      </c>
      <c r="AP215" s="483"/>
      <c r="AQ215" s="483"/>
      <c r="AR215" s="481">
        <f t="shared" si="6"/>
        <v>10000</v>
      </c>
      <c r="AS215" s="481"/>
      <c r="AT215" s="481"/>
      <c r="AU215" s="481">
        <f t="shared" si="7"/>
        <v>10000</v>
      </c>
      <c r="AV215" s="481"/>
      <c r="AW215" s="481"/>
      <c r="AX215" s="481">
        <f t="shared" si="8"/>
        <v>10000</v>
      </c>
      <c r="AY215" s="481"/>
      <c r="AZ215" s="481"/>
      <c r="BA215" s="106"/>
      <c r="BB215" s="106"/>
      <c r="BC215" s="82"/>
      <c r="BD215" s="82"/>
      <c r="BE215" s="82"/>
      <c r="BF215" s="82"/>
      <c r="BG215" s="78"/>
      <c r="BH215" s="78"/>
    </row>
    <row r="216" spans="1:60" s="79" customFormat="1" ht="29.25" customHeight="1">
      <c r="A216" s="109"/>
      <c r="B216" s="450" t="s">
        <v>117</v>
      </c>
      <c r="C216" s="450"/>
      <c r="D216" s="450"/>
      <c r="E216" s="450"/>
      <c r="F216" s="450"/>
      <c r="G216" s="450"/>
      <c r="H216" s="450"/>
      <c r="I216" s="451" t="s">
        <v>265</v>
      </c>
      <c r="J216" s="451"/>
      <c r="K216" s="451" t="s">
        <v>242</v>
      </c>
      <c r="L216" s="451"/>
      <c r="M216" s="451">
        <v>225</v>
      </c>
      <c r="N216" s="451"/>
      <c r="O216" s="452" t="s">
        <v>120</v>
      </c>
      <c r="P216" s="452"/>
      <c r="Q216" s="483">
        <v>12</v>
      </c>
      <c r="R216" s="483"/>
      <c r="S216" s="483"/>
      <c r="T216" s="483">
        <v>12</v>
      </c>
      <c r="U216" s="483"/>
      <c r="V216" s="483"/>
      <c r="W216" s="483">
        <v>12</v>
      </c>
      <c r="X216" s="483"/>
      <c r="Y216" s="483"/>
      <c r="Z216" s="481">
        <v>2000</v>
      </c>
      <c r="AA216" s="481"/>
      <c r="AB216" s="481"/>
      <c r="AC216" s="481">
        <f>Z216</f>
        <v>2000</v>
      </c>
      <c r="AD216" s="481"/>
      <c r="AE216" s="481"/>
      <c r="AF216" s="481">
        <f>AC216</f>
        <v>2000</v>
      </c>
      <c r="AG216" s="481"/>
      <c r="AH216" s="481"/>
      <c r="AI216" s="483">
        <v>100</v>
      </c>
      <c r="AJ216" s="483"/>
      <c r="AK216" s="483"/>
      <c r="AL216" s="483">
        <v>100</v>
      </c>
      <c r="AM216" s="483"/>
      <c r="AN216" s="483"/>
      <c r="AO216" s="483">
        <v>100</v>
      </c>
      <c r="AP216" s="483"/>
      <c r="AQ216" s="483"/>
      <c r="AR216" s="481">
        <f t="shared" si="6"/>
        <v>24000</v>
      </c>
      <c r="AS216" s="481"/>
      <c r="AT216" s="481"/>
      <c r="AU216" s="481">
        <f t="shared" si="7"/>
        <v>24000</v>
      </c>
      <c r="AV216" s="481"/>
      <c r="AW216" s="481"/>
      <c r="AX216" s="481">
        <f t="shared" si="8"/>
        <v>24000</v>
      </c>
      <c r="AY216" s="481"/>
      <c r="AZ216" s="481"/>
      <c r="BA216" s="106"/>
      <c r="BB216" s="106"/>
      <c r="BC216" s="82"/>
      <c r="BD216" s="82"/>
      <c r="BE216" s="82"/>
      <c r="BF216" s="82"/>
      <c r="BG216" s="78"/>
      <c r="BH216" s="78"/>
    </row>
    <row r="217" spans="1:60" s="79" customFormat="1" ht="51.75" customHeight="1">
      <c r="A217" s="109"/>
      <c r="B217" s="450" t="s">
        <v>121</v>
      </c>
      <c r="C217" s="450"/>
      <c r="D217" s="450"/>
      <c r="E217" s="450"/>
      <c r="F217" s="450"/>
      <c r="G217" s="450"/>
      <c r="H217" s="450"/>
      <c r="I217" s="451" t="s">
        <v>265</v>
      </c>
      <c r="J217" s="451"/>
      <c r="K217" s="451" t="s">
        <v>242</v>
      </c>
      <c r="L217" s="451"/>
      <c r="M217" s="451">
        <v>225</v>
      </c>
      <c r="N217" s="451"/>
      <c r="O217" s="452" t="s">
        <v>123</v>
      </c>
      <c r="P217" s="452"/>
      <c r="Q217" s="483">
        <v>1</v>
      </c>
      <c r="R217" s="483"/>
      <c r="S217" s="483"/>
      <c r="T217" s="483"/>
      <c r="U217" s="483"/>
      <c r="V217" s="483"/>
      <c r="W217" s="483"/>
      <c r="X217" s="483"/>
      <c r="Y217" s="483"/>
      <c r="Z217" s="484">
        <v>210526.32</v>
      </c>
      <c r="AA217" s="484"/>
      <c r="AB217" s="484"/>
      <c r="AC217" s="481"/>
      <c r="AD217" s="481"/>
      <c r="AE217" s="481"/>
      <c r="AF217" s="481"/>
      <c r="AG217" s="481"/>
      <c r="AH217" s="481"/>
      <c r="AI217" s="483">
        <v>100</v>
      </c>
      <c r="AJ217" s="483"/>
      <c r="AK217" s="483"/>
      <c r="AL217" s="483">
        <v>100</v>
      </c>
      <c r="AM217" s="483"/>
      <c r="AN217" s="483"/>
      <c r="AO217" s="483">
        <v>100</v>
      </c>
      <c r="AP217" s="483"/>
      <c r="AQ217" s="483"/>
      <c r="AR217" s="484">
        <f t="shared" si="6"/>
        <v>210526.32</v>
      </c>
      <c r="AS217" s="484"/>
      <c r="AT217" s="484"/>
      <c r="AU217" s="481">
        <f t="shared" si="7"/>
        <v>0</v>
      </c>
      <c r="AV217" s="481"/>
      <c r="AW217" s="481"/>
      <c r="AX217" s="481">
        <f t="shared" si="8"/>
        <v>0</v>
      </c>
      <c r="AY217" s="481"/>
      <c r="AZ217" s="481"/>
      <c r="BA217" s="106"/>
      <c r="BB217" s="106"/>
      <c r="BC217" s="82"/>
      <c r="BD217" s="82"/>
      <c r="BE217" s="82"/>
      <c r="BF217" s="82"/>
      <c r="BG217" s="78"/>
      <c r="BH217" s="78"/>
    </row>
    <row r="218" spans="1:60" s="79" customFormat="1" ht="52.5" customHeight="1">
      <c r="A218" s="109"/>
      <c r="B218" s="450"/>
      <c r="C218" s="450"/>
      <c r="D218" s="450"/>
      <c r="E218" s="450"/>
      <c r="F218" s="450"/>
      <c r="G218" s="450"/>
      <c r="H218" s="450"/>
      <c r="I218" s="451" t="s">
        <v>265</v>
      </c>
      <c r="J218" s="451"/>
      <c r="K218" s="451" t="s">
        <v>242</v>
      </c>
      <c r="L218" s="451"/>
      <c r="M218" s="451">
        <v>225</v>
      </c>
      <c r="N218" s="451"/>
      <c r="O218" s="452" t="s">
        <v>124</v>
      </c>
      <c r="P218" s="452"/>
      <c r="Q218" s="483"/>
      <c r="R218" s="483"/>
      <c r="S218" s="483"/>
      <c r="T218" s="483"/>
      <c r="U218" s="483"/>
      <c r="V218" s="483"/>
      <c r="W218" s="483"/>
      <c r="X218" s="483"/>
      <c r="Y218" s="483"/>
      <c r="Z218" s="484"/>
      <c r="AA218" s="484"/>
      <c r="AB218" s="484"/>
      <c r="AC218" s="481"/>
      <c r="AD218" s="481"/>
      <c r="AE218" s="481"/>
      <c r="AF218" s="481"/>
      <c r="AG218" s="481"/>
      <c r="AH218" s="481"/>
      <c r="AI218" s="483"/>
      <c r="AJ218" s="483"/>
      <c r="AK218" s="483"/>
      <c r="AL218" s="483"/>
      <c r="AM218" s="483"/>
      <c r="AN218" s="483"/>
      <c r="AO218" s="483"/>
      <c r="AP218" s="483"/>
      <c r="AQ218" s="483"/>
      <c r="AR218" s="484">
        <f t="shared" si="6"/>
        <v>0</v>
      </c>
      <c r="AS218" s="484"/>
      <c r="AT218" s="484"/>
      <c r="AU218" s="481">
        <f t="shared" si="7"/>
        <v>0</v>
      </c>
      <c r="AV218" s="481"/>
      <c r="AW218" s="481"/>
      <c r="AX218" s="481">
        <f t="shared" si="8"/>
        <v>0</v>
      </c>
      <c r="AY218" s="481"/>
      <c r="AZ218" s="481"/>
      <c r="BA218" s="106"/>
      <c r="BB218" s="106"/>
      <c r="BC218" s="82"/>
      <c r="BD218" s="82"/>
      <c r="BE218" s="82"/>
      <c r="BF218" s="82"/>
      <c r="BG218" s="78"/>
      <c r="BH218" s="78"/>
    </row>
    <row r="219" spans="1:60" s="79" customFormat="1" ht="30" customHeight="1">
      <c r="A219" s="109"/>
      <c r="B219" s="491" t="s">
        <v>125</v>
      </c>
      <c r="C219" s="491"/>
      <c r="D219" s="491"/>
      <c r="E219" s="491"/>
      <c r="F219" s="491"/>
      <c r="G219" s="491"/>
      <c r="H219" s="491"/>
      <c r="I219" s="451" t="s">
        <v>265</v>
      </c>
      <c r="J219" s="451"/>
      <c r="K219" s="451" t="s">
        <v>242</v>
      </c>
      <c r="L219" s="451"/>
      <c r="M219" s="451">
        <v>225</v>
      </c>
      <c r="N219" s="451"/>
      <c r="O219" s="452" t="s">
        <v>127</v>
      </c>
      <c r="P219" s="452"/>
      <c r="Q219" s="483"/>
      <c r="R219" s="483"/>
      <c r="S219" s="483"/>
      <c r="T219" s="483">
        <v>1</v>
      </c>
      <c r="U219" s="483"/>
      <c r="V219" s="483"/>
      <c r="W219" s="483">
        <v>1</v>
      </c>
      <c r="X219" s="483"/>
      <c r="Y219" s="483"/>
      <c r="Z219" s="484"/>
      <c r="AA219" s="484"/>
      <c r="AB219" s="484"/>
      <c r="AC219" s="484">
        <v>542462.64</v>
      </c>
      <c r="AD219" s="484"/>
      <c r="AE219" s="484"/>
      <c r="AF219" s="481">
        <v>1484900</v>
      </c>
      <c r="AG219" s="481"/>
      <c r="AH219" s="481"/>
      <c r="AI219" s="483"/>
      <c r="AJ219" s="483"/>
      <c r="AK219" s="483"/>
      <c r="AL219" s="483"/>
      <c r="AM219" s="483"/>
      <c r="AN219" s="483"/>
      <c r="AO219" s="483"/>
      <c r="AP219" s="483"/>
      <c r="AQ219" s="483"/>
      <c r="AR219" s="484">
        <v>0</v>
      </c>
      <c r="AS219" s="484"/>
      <c r="AT219" s="484"/>
      <c r="AU219" s="494">
        <v>542462.64</v>
      </c>
      <c r="AV219" s="494"/>
      <c r="AW219" s="494"/>
      <c r="AX219" s="481">
        <v>1484900</v>
      </c>
      <c r="AY219" s="481"/>
      <c r="AZ219" s="481"/>
      <c r="BA219" s="106"/>
      <c r="BB219" s="106"/>
      <c r="BC219" s="82"/>
      <c r="BD219" s="82"/>
      <c r="BE219" s="82"/>
      <c r="BF219" s="82"/>
      <c r="BG219" s="78"/>
      <c r="BH219" s="78"/>
    </row>
    <row r="220" spans="1:60" s="79" customFormat="1" ht="39.75" customHeight="1" hidden="1">
      <c r="A220" s="109"/>
      <c r="B220" s="450"/>
      <c r="C220" s="450"/>
      <c r="D220" s="450"/>
      <c r="E220" s="450"/>
      <c r="F220" s="450"/>
      <c r="G220" s="450"/>
      <c r="H220" s="450"/>
      <c r="I220" s="225"/>
      <c r="J220" s="226"/>
      <c r="K220" s="225"/>
      <c r="L220" s="226"/>
      <c r="M220" s="225"/>
      <c r="N220" s="226"/>
      <c r="O220" s="227"/>
      <c r="P220" s="228"/>
      <c r="Q220" s="229"/>
      <c r="R220" s="230"/>
      <c r="S220" s="231"/>
      <c r="T220" s="229"/>
      <c r="U220" s="230"/>
      <c r="V220" s="231"/>
      <c r="W220" s="229"/>
      <c r="X220" s="230"/>
      <c r="Y220" s="231"/>
      <c r="Z220" s="232"/>
      <c r="AA220" s="233"/>
      <c r="AB220" s="234"/>
      <c r="AC220" s="235"/>
      <c r="AD220" s="236"/>
      <c r="AE220" s="237"/>
      <c r="AF220" s="235"/>
      <c r="AG220" s="236"/>
      <c r="AH220" s="237"/>
      <c r="AI220" s="229"/>
      <c r="AJ220" s="230"/>
      <c r="AK220" s="231"/>
      <c r="AL220" s="229"/>
      <c r="AM220" s="230"/>
      <c r="AN220" s="231"/>
      <c r="AO220" s="229"/>
      <c r="AP220" s="230"/>
      <c r="AQ220" s="231"/>
      <c r="AR220" s="232"/>
      <c r="AS220" s="233"/>
      <c r="AT220" s="234"/>
      <c r="AU220" s="235"/>
      <c r="AV220" s="236"/>
      <c r="AW220" s="237"/>
      <c r="AX220" s="235"/>
      <c r="AY220" s="236"/>
      <c r="AZ220" s="237"/>
      <c r="BA220" s="106"/>
      <c r="BB220" s="106"/>
      <c r="BC220" s="82"/>
      <c r="BD220" s="82"/>
      <c r="BE220" s="82"/>
      <c r="BF220" s="82"/>
      <c r="BG220" s="78"/>
      <c r="BH220" s="78"/>
    </row>
    <row r="221" spans="1:60" s="79" customFormat="1" ht="39.75" customHeight="1">
      <c r="A221" s="109"/>
      <c r="B221" s="450" t="s">
        <v>128</v>
      </c>
      <c r="C221" s="450"/>
      <c r="D221" s="450"/>
      <c r="E221" s="450"/>
      <c r="F221" s="450"/>
      <c r="G221" s="450"/>
      <c r="H221" s="450"/>
      <c r="I221" s="451" t="s">
        <v>265</v>
      </c>
      <c r="J221" s="451"/>
      <c r="K221" s="451" t="s">
        <v>242</v>
      </c>
      <c r="L221" s="451"/>
      <c r="M221" s="451">
        <v>225</v>
      </c>
      <c r="N221" s="451"/>
      <c r="O221" s="452" t="s">
        <v>129</v>
      </c>
      <c r="P221" s="452"/>
      <c r="Q221" s="483">
        <v>2</v>
      </c>
      <c r="R221" s="483"/>
      <c r="S221" s="483"/>
      <c r="T221" s="483">
        <v>1</v>
      </c>
      <c r="U221" s="483"/>
      <c r="V221" s="483"/>
      <c r="W221" s="483"/>
      <c r="X221" s="483"/>
      <c r="Y221" s="483"/>
      <c r="Z221" s="484">
        <v>58445</v>
      </c>
      <c r="AA221" s="484"/>
      <c r="AB221" s="484"/>
      <c r="AC221" s="481">
        <v>2235500</v>
      </c>
      <c r="AD221" s="481"/>
      <c r="AE221" s="481"/>
      <c r="AF221" s="481"/>
      <c r="AG221" s="481"/>
      <c r="AH221" s="481"/>
      <c r="AI221" s="483"/>
      <c r="AJ221" s="483"/>
      <c r="AK221" s="483"/>
      <c r="AL221" s="483"/>
      <c r="AM221" s="483"/>
      <c r="AN221" s="483"/>
      <c r="AO221" s="483"/>
      <c r="AP221" s="483"/>
      <c r="AQ221" s="483"/>
      <c r="AR221" s="484">
        <v>58445</v>
      </c>
      <c r="AS221" s="484"/>
      <c r="AT221" s="484"/>
      <c r="AU221" s="481">
        <v>2235500</v>
      </c>
      <c r="AV221" s="481"/>
      <c r="AW221" s="481"/>
      <c r="AX221" s="481"/>
      <c r="AY221" s="481"/>
      <c r="AZ221" s="481"/>
      <c r="BA221" s="106"/>
      <c r="BB221" s="106"/>
      <c r="BC221" s="82"/>
      <c r="BD221" s="82"/>
      <c r="BE221" s="82"/>
      <c r="BF221" s="82"/>
      <c r="BG221" s="78"/>
      <c r="BH221" s="78"/>
    </row>
    <row r="222" spans="1:60" s="79" customFormat="1" ht="18" customHeight="1">
      <c r="A222" s="109"/>
      <c r="B222" s="450" t="s">
        <v>266</v>
      </c>
      <c r="C222" s="450"/>
      <c r="D222" s="450"/>
      <c r="E222" s="450"/>
      <c r="F222" s="450"/>
      <c r="G222" s="450"/>
      <c r="H222" s="450"/>
      <c r="I222" s="451"/>
      <c r="J222" s="451"/>
      <c r="K222" s="451" t="s">
        <v>242</v>
      </c>
      <c r="L222" s="451"/>
      <c r="M222" s="451">
        <v>225</v>
      </c>
      <c r="N222" s="451"/>
      <c r="O222" s="452" t="s">
        <v>267</v>
      </c>
      <c r="P222" s="452"/>
      <c r="Q222" s="483"/>
      <c r="R222" s="483"/>
      <c r="S222" s="483"/>
      <c r="T222" s="483"/>
      <c r="U222" s="483"/>
      <c r="V222" s="483"/>
      <c r="W222" s="483"/>
      <c r="X222" s="483"/>
      <c r="Y222" s="483"/>
      <c r="Z222" s="481"/>
      <c r="AA222" s="481"/>
      <c r="AB222" s="481"/>
      <c r="AC222" s="481"/>
      <c r="AD222" s="481"/>
      <c r="AE222" s="481"/>
      <c r="AF222" s="481"/>
      <c r="AG222" s="481"/>
      <c r="AH222" s="481"/>
      <c r="AI222" s="483"/>
      <c r="AJ222" s="483"/>
      <c r="AK222" s="483"/>
      <c r="AL222" s="483"/>
      <c r="AM222" s="483"/>
      <c r="AN222" s="483"/>
      <c r="AO222" s="483"/>
      <c r="AP222" s="483"/>
      <c r="AQ222" s="483"/>
      <c r="AR222" s="481">
        <f>Q222*Z222</f>
        <v>0</v>
      </c>
      <c r="AS222" s="481"/>
      <c r="AT222" s="481"/>
      <c r="AU222" s="481">
        <f>T222*AC222</f>
        <v>0</v>
      </c>
      <c r="AV222" s="481"/>
      <c r="AW222" s="481"/>
      <c r="AX222" s="481">
        <f>W222*AF222</f>
        <v>0</v>
      </c>
      <c r="AY222" s="481"/>
      <c r="AZ222" s="481"/>
      <c r="BA222" s="106"/>
      <c r="BB222" s="106"/>
      <c r="BC222" s="82"/>
      <c r="BD222" s="82"/>
      <c r="BE222" s="82"/>
      <c r="BF222" s="82"/>
      <c r="BG222" s="78"/>
      <c r="BH222" s="78"/>
    </row>
    <row r="223" spans="1:60" s="221" customFormat="1" ht="18" customHeight="1">
      <c r="A223" s="112"/>
      <c r="B223" s="222"/>
      <c r="C223" s="223"/>
      <c r="D223" s="223"/>
      <c r="E223" s="223"/>
      <c r="F223" s="223"/>
      <c r="G223" s="223"/>
      <c r="H223" s="224"/>
      <c r="I223" s="482" t="s">
        <v>43</v>
      </c>
      <c r="J223" s="482"/>
      <c r="K223" s="482"/>
      <c r="L223" s="482"/>
      <c r="M223" s="482"/>
      <c r="N223" s="482"/>
      <c r="O223" s="482">
        <v>9004</v>
      </c>
      <c r="P223" s="482"/>
      <c r="Q223" s="480"/>
      <c r="R223" s="480"/>
      <c r="S223" s="480"/>
      <c r="T223" s="480"/>
      <c r="U223" s="480"/>
      <c r="V223" s="480"/>
      <c r="W223" s="480"/>
      <c r="X223" s="480"/>
      <c r="Y223" s="480"/>
      <c r="Z223" s="479"/>
      <c r="AA223" s="479"/>
      <c r="AB223" s="479"/>
      <c r="AC223" s="479"/>
      <c r="AD223" s="479"/>
      <c r="AE223" s="479"/>
      <c r="AF223" s="479"/>
      <c r="AG223" s="479"/>
      <c r="AH223" s="479"/>
      <c r="AI223" s="480"/>
      <c r="AJ223" s="480"/>
      <c r="AK223" s="480"/>
      <c r="AL223" s="480"/>
      <c r="AM223" s="480"/>
      <c r="AN223" s="480"/>
      <c r="AO223" s="480"/>
      <c r="AP223" s="480"/>
      <c r="AQ223" s="480"/>
      <c r="AR223" s="489">
        <f>SUM(AR203:AT222)-0.04</f>
        <v>1780512.28</v>
      </c>
      <c r="AS223" s="489"/>
      <c r="AT223" s="489"/>
      <c r="AU223" s="479">
        <f>SUM(AU203:AW222)</f>
        <v>4290156.9399999995</v>
      </c>
      <c r="AV223" s="479"/>
      <c r="AW223" s="479"/>
      <c r="AX223" s="479">
        <f>SUM(AX203:AZ222)</f>
        <v>2997094.3</v>
      </c>
      <c r="AY223" s="479"/>
      <c r="AZ223" s="479"/>
      <c r="BA223" s="115"/>
      <c r="BB223" s="115"/>
      <c r="BC223" s="84"/>
      <c r="BD223" s="84"/>
      <c r="BE223" s="84"/>
      <c r="BF223" s="84"/>
      <c r="BG223" s="220"/>
      <c r="BH223" s="220"/>
    </row>
    <row r="224" spans="1:60" s="79" customFormat="1" ht="30.75" customHeight="1">
      <c r="A224" s="109"/>
      <c r="B224" s="450" t="s">
        <v>131</v>
      </c>
      <c r="C224" s="450"/>
      <c r="D224" s="450"/>
      <c r="E224" s="450"/>
      <c r="F224" s="450"/>
      <c r="G224" s="450"/>
      <c r="H224" s="450"/>
      <c r="I224" s="451" t="s">
        <v>268</v>
      </c>
      <c r="J224" s="451"/>
      <c r="K224" s="451" t="s">
        <v>242</v>
      </c>
      <c r="L224" s="451"/>
      <c r="M224" s="451">
        <v>226</v>
      </c>
      <c r="N224" s="451"/>
      <c r="O224" s="452" t="s">
        <v>135</v>
      </c>
      <c r="P224" s="452"/>
      <c r="Q224" s="483">
        <v>12</v>
      </c>
      <c r="R224" s="483"/>
      <c r="S224" s="483"/>
      <c r="T224" s="483">
        <v>12</v>
      </c>
      <c r="U224" s="483"/>
      <c r="V224" s="483"/>
      <c r="W224" s="483">
        <v>12</v>
      </c>
      <c r="X224" s="483"/>
      <c r="Y224" s="483"/>
      <c r="Z224" s="481">
        <v>2916</v>
      </c>
      <c r="AA224" s="481"/>
      <c r="AB224" s="481"/>
      <c r="AC224" s="481">
        <v>2916</v>
      </c>
      <c r="AD224" s="481"/>
      <c r="AE224" s="481"/>
      <c r="AF224" s="481">
        <v>2916</v>
      </c>
      <c r="AG224" s="481"/>
      <c r="AH224" s="481"/>
      <c r="AI224" s="483">
        <v>100</v>
      </c>
      <c r="AJ224" s="483"/>
      <c r="AK224" s="483"/>
      <c r="AL224" s="483">
        <v>100</v>
      </c>
      <c r="AM224" s="483"/>
      <c r="AN224" s="483"/>
      <c r="AO224" s="483">
        <v>100</v>
      </c>
      <c r="AP224" s="483"/>
      <c r="AQ224" s="483"/>
      <c r="AR224" s="484">
        <v>59739</v>
      </c>
      <c r="AS224" s="484"/>
      <c r="AT224" s="484"/>
      <c r="AU224" s="481">
        <v>59739</v>
      </c>
      <c r="AV224" s="481"/>
      <c r="AW224" s="481"/>
      <c r="AX224" s="481">
        <v>59739</v>
      </c>
      <c r="AY224" s="481"/>
      <c r="AZ224" s="481"/>
      <c r="BA224" s="106"/>
      <c r="BB224" s="106"/>
      <c r="BC224" s="82"/>
      <c r="BD224" s="82"/>
      <c r="BE224" s="82"/>
      <c r="BF224" s="82"/>
      <c r="BG224" s="78"/>
      <c r="BH224" s="78"/>
    </row>
    <row r="225" spans="1:60" s="79" customFormat="1" ht="23.25" customHeight="1">
      <c r="A225" s="109"/>
      <c r="B225" s="450" t="s">
        <v>139</v>
      </c>
      <c r="C225" s="450"/>
      <c r="D225" s="450"/>
      <c r="E225" s="450"/>
      <c r="F225" s="450"/>
      <c r="G225" s="450"/>
      <c r="H225" s="450"/>
      <c r="I225" s="451" t="s">
        <v>269</v>
      </c>
      <c r="J225" s="451"/>
      <c r="K225" s="451" t="s">
        <v>242</v>
      </c>
      <c r="L225" s="451"/>
      <c r="M225" s="451">
        <v>226</v>
      </c>
      <c r="N225" s="451"/>
      <c r="O225" s="452" t="s">
        <v>138</v>
      </c>
      <c r="P225" s="452"/>
      <c r="Q225" s="483">
        <v>9</v>
      </c>
      <c r="R225" s="483"/>
      <c r="S225" s="483"/>
      <c r="T225" s="483">
        <v>9</v>
      </c>
      <c r="U225" s="483"/>
      <c r="V225" s="483"/>
      <c r="W225" s="483">
        <v>9</v>
      </c>
      <c r="X225" s="483"/>
      <c r="Y225" s="483"/>
      <c r="Z225" s="484">
        <v>106173.12</v>
      </c>
      <c r="AA225" s="484"/>
      <c r="AB225" s="484"/>
      <c r="AC225" s="484">
        <v>95057.44</v>
      </c>
      <c r="AD225" s="484"/>
      <c r="AE225" s="484"/>
      <c r="AF225" s="484">
        <v>95058</v>
      </c>
      <c r="AG225" s="484"/>
      <c r="AH225" s="484"/>
      <c r="AI225" s="483">
        <v>100</v>
      </c>
      <c r="AJ225" s="483"/>
      <c r="AK225" s="483"/>
      <c r="AL225" s="483">
        <v>100</v>
      </c>
      <c r="AM225" s="483"/>
      <c r="AN225" s="483"/>
      <c r="AO225" s="483">
        <v>100</v>
      </c>
      <c r="AP225" s="483"/>
      <c r="AQ225" s="483"/>
      <c r="AR225" s="484">
        <v>955558.08</v>
      </c>
      <c r="AS225" s="484"/>
      <c r="AT225" s="484"/>
      <c r="AU225" s="490">
        <v>862010</v>
      </c>
      <c r="AV225" s="490"/>
      <c r="AW225" s="490"/>
      <c r="AX225" s="492">
        <v>861975</v>
      </c>
      <c r="AY225" s="492"/>
      <c r="AZ225" s="492"/>
      <c r="BA225" s="106"/>
      <c r="BB225" s="106"/>
      <c r="BC225" s="82"/>
      <c r="BD225" s="82"/>
      <c r="BE225" s="82"/>
      <c r="BF225" s="82"/>
      <c r="BG225" s="78"/>
      <c r="BH225" s="78"/>
    </row>
    <row r="226" spans="1:60" s="79" customFormat="1" ht="23.25" customHeight="1">
      <c r="A226" s="109"/>
      <c r="B226" s="450" t="s">
        <v>270</v>
      </c>
      <c r="C226" s="450"/>
      <c r="D226" s="450"/>
      <c r="E226" s="450"/>
      <c r="F226" s="450"/>
      <c r="G226" s="450"/>
      <c r="H226" s="450"/>
      <c r="I226" s="451" t="s">
        <v>269</v>
      </c>
      <c r="J226" s="451"/>
      <c r="K226" s="451" t="s">
        <v>242</v>
      </c>
      <c r="L226" s="451"/>
      <c r="M226" s="451">
        <v>226</v>
      </c>
      <c r="N226" s="451"/>
      <c r="O226" s="452" t="s">
        <v>141</v>
      </c>
      <c r="P226" s="452"/>
      <c r="Q226" s="483"/>
      <c r="R226" s="483"/>
      <c r="S226" s="483"/>
      <c r="T226" s="483"/>
      <c r="U226" s="483"/>
      <c r="V226" s="483"/>
      <c r="W226" s="483"/>
      <c r="X226" s="483"/>
      <c r="Y226" s="483"/>
      <c r="Z226" s="493">
        <v>0</v>
      </c>
      <c r="AA226" s="493"/>
      <c r="AB226" s="493"/>
      <c r="AC226" s="484"/>
      <c r="AD226" s="484"/>
      <c r="AE226" s="484"/>
      <c r="AF226" s="484"/>
      <c r="AG226" s="484"/>
      <c r="AH226" s="484"/>
      <c r="AI226" s="483"/>
      <c r="AJ226" s="483"/>
      <c r="AK226" s="483"/>
      <c r="AL226" s="483"/>
      <c r="AM226" s="483"/>
      <c r="AN226" s="483"/>
      <c r="AO226" s="483"/>
      <c r="AP226" s="483"/>
      <c r="AQ226" s="483"/>
      <c r="AR226" s="493">
        <v>0</v>
      </c>
      <c r="AS226" s="493"/>
      <c r="AT226" s="493"/>
      <c r="AU226" s="490"/>
      <c r="AV226" s="490"/>
      <c r="AW226" s="490"/>
      <c r="AX226" s="492"/>
      <c r="AY226" s="492"/>
      <c r="AZ226" s="492"/>
      <c r="BA226" s="106"/>
      <c r="BB226" s="106"/>
      <c r="BC226" s="82"/>
      <c r="BD226" s="82"/>
      <c r="BE226" s="82"/>
      <c r="BF226" s="82"/>
      <c r="BG226" s="78"/>
      <c r="BH226" s="78"/>
    </row>
    <row r="227" spans="1:60" s="79" customFormat="1" ht="29.25" customHeight="1">
      <c r="A227" s="109"/>
      <c r="B227" s="450" t="s">
        <v>142</v>
      </c>
      <c r="C227" s="450"/>
      <c r="D227" s="450"/>
      <c r="E227" s="450"/>
      <c r="F227" s="450"/>
      <c r="G227" s="450"/>
      <c r="H227" s="450"/>
      <c r="I227" s="451" t="s">
        <v>263</v>
      </c>
      <c r="J227" s="451"/>
      <c r="K227" s="451" t="s">
        <v>242</v>
      </c>
      <c r="L227" s="451"/>
      <c r="M227" s="451">
        <v>226</v>
      </c>
      <c r="N227" s="451"/>
      <c r="O227" s="452" t="s">
        <v>143</v>
      </c>
      <c r="P227" s="452"/>
      <c r="Q227" s="481"/>
      <c r="R227" s="481"/>
      <c r="S227" s="481"/>
      <c r="T227" s="481">
        <v>1</v>
      </c>
      <c r="U227" s="481"/>
      <c r="V227" s="481"/>
      <c r="W227" s="481"/>
      <c r="X227" s="481"/>
      <c r="Y227" s="481"/>
      <c r="Z227" s="481"/>
      <c r="AA227" s="481"/>
      <c r="AB227" s="481"/>
      <c r="AC227" s="481">
        <v>58000</v>
      </c>
      <c r="AD227" s="481"/>
      <c r="AE227" s="481"/>
      <c r="AF227" s="481"/>
      <c r="AG227" s="481"/>
      <c r="AH227" s="481"/>
      <c r="AI227" s="483">
        <v>100</v>
      </c>
      <c r="AJ227" s="483"/>
      <c r="AK227" s="483"/>
      <c r="AL227" s="483">
        <v>100</v>
      </c>
      <c r="AM227" s="483"/>
      <c r="AN227" s="483"/>
      <c r="AO227" s="483">
        <v>100</v>
      </c>
      <c r="AP227" s="483"/>
      <c r="AQ227" s="483"/>
      <c r="AR227" s="481">
        <f>Q227*Z227</f>
        <v>0</v>
      </c>
      <c r="AS227" s="481"/>
      <c r="AT227" s="481"/>
      <c r="AU227" s="481">
        <f>T227*AC227</f>
        <v>58000</v>
      </c>
      <c r="AV227" s="481"/>
      <c r="AW227" s="481"/>
      <c r="AX227" s="481">
        <f>W227*AF227</f>
        <v>0</v>
      </c>
      <c r="AY227" s="481"/>
      <c r="AZ227" s="481"/>
      <c r="BA227" s="106"/>
      <c r="BB227" s="106"/>
      <c r="BC227" s="82"/>
      <c r="BD227" s="82"/>
      <c r="BE227" s="82"/>
      <c r="BF227" s="82"/>
      <c r="BG227" s="78"/>
      <c r="BH227" s="78"/>
    </row>
    <row r="228" spans="1:60" s="79" customFormat="1" ht="29.25" customHeight="1">
      <c r="A228" s="109"/>
      <c r="B228" s="450" t="s">
        <v>150</v>
      </c>
      <c r="C228" s="450"/>
      <c r="D228" s="450"/>
      <c r="E228" s="450"/>
      <c r="F228" s="450"/>
      <c r="G228" s="450"/>
      <c r="H228" s="450"/>
      <c r="I228" s="451" t="s">
        <v>265</v>
      </c>
      <c r="J228" s="451"/>
      <c r="K228" s="451" t="s">
        <v>242</v>
      </c>
      <c r="L228" s="451"/>
      <c r="M228" s="451">
        <v>226</v>
      </c>
      <c r="N228" s="451"/>
      <c r="O228" s="452" t="s">
        <v>145</v>
      </c>
      <c r="P228" s="452"/>
      <c r="Q228" s="483">
        <v>1</v>
      </c>
      <c r="R228" s="483"/>
      <c r="S228" s="483"/>
      <c r="T228" s="483">
        <v>1</v>
      </c>
      <c r="U228" s="483"/>
      <c r="V228" s="483"/>
      <c r="W228" s="483">
        <v>1</v>
      </c>
      <c r="X228" s="483"/>
      <c r="Y228" s="483"/>
      <c r="Z228" s="481">
        <v>2100</v>
      </c>
      <c r="AA228" s="481"/>
      <c r="AB228" s="481"/>
      <c r="AC228" s="481">
        <v>2100</v>
      </c>
      <c r="AD228" s="481"/>
      <c r="AE228" s="481"/>
      <c r="AF228" s="481">
        <v>2100</v>
      </c>
      <c r="AG228" s="481"/>
      <c r="AH228" s="481"/>
      <c r="AI228" s="483">
        <v>100</v>
      </c>
      <c r="AJ228" s="483"/>
      <c r="AK228" s="483"/>
      <c r="AL228" s="483">
        <v>100</v>
      </c>
      <c r="AM228" s="483"/>
      <c r="AN228" s="483"/>
      <c r="AO228" s="483">
        <v>100</v>
      </c>
      <c r="AP228" s="483"/>
      <c r="AQ228" s="483"/>
      <c r="AR228" s="490">
        <f>Q228*Z228</f>
        <v>2100</v>
      </c>
      <c r="AS228" s="490"/>
      <c r="AT228" s="490"/>
      <c r="AU228" s="481">
        <f>T228*AC228</f>
        <v>2100</v>
      </c>
      <c r="AV228" s="481"/>
      <c r="AW228" s="481"/>
      <c r="AX228" s="481">
        <f>W228*AF228</f>
        <v>2100</v>
      </c>
      <c r="AY228" s="481"/>
      <c r="AZ228" s="481"/>
      <c r="BA228" s="106"/>
      <c r="BB228" s="106"/>
      <c r="BC228" s="82"/>
      <c r="BD228" s="82"/>
      <c r="BE228" s="82"/>
      <c r="BF228" s="82"/>
      <c r="BG228" s="78"/>
      <c r="BH228" s="78"/>
    </row>
    <row r="229" spans="1:60" s="79" customFormat="1" ht="20.25" customHeight="1">
      <c r="A229" s="109"/>
      <c r="B229" s="491" t="s">
        <v>146</v>
      </c>
      <c r="C229" s="491"/>
      <c r="D229" s="491"/>
      <c r="E229" s="491"/>
      <c r="F229" s="491"/>
      <c r="G229" s="491"/>
      <c r="H229" s="491"/>
      <c r="I229" s="451" t="s">
        <v>271</v>
      </c>
      <c r="J229" s="451"/>
      <c r="K229" s="451" t="s">
        <v>242</v>
      </c>
      <c r="L229" s="451"/>
      <c r="M229" s="451">
        <v>226</v>
      </c>
      <c r="N229" s="451"/>
      <c r="O229" s="452" t="s">
        <v>149</v>
      </c>
      <c r="P229" s="452"/>
      <c r="Q229" s="483">
        <v>12</v>
      </c>
      <c r="R229" s="483"/>
      <c r="S229" s="483"/>
      <c r="T229" s="483">
        <v>12</v>
      </c>
      <c r="U229" s="483"/>
      <c r="V229" s="483"/>
      <c r="W229" s="483">
        <v>12</v>
      </c>
      <c r="X229" s="483"/>
      <c r="Y229" s="483"/>
      <c r="Z229" s="484">
        <v>5289.95</v>
      </c>
      <c r="AA229" s="484"/>
      <c r="AB229" s="484"/>
      <c r="AC229" s="484">
        <v>5786.7</v>
      </c>
      <c r="AD229" s="484"/>
      <c r="AE229" s="484"/>
      <c r="AF229" s="490">
        <v>5786.7</v>
      </c>
      <c r="AG229" s="490"/>
      <c r="AH229" s="490"/>
      <c r="AI229" s="483">
        <v>100</v>
      </c>
      <c r="AJ229" s="483"/>
      <c r="AK229" s="483"/>
      <c r="AL229" s="483">
        <v>100</v>
      </c>
      <c r="AM229" s="483"/>
      <c r="AN229" s="483"/>
      <c r="AO229" s="483">
        <v>100</v>
      </c>
      <c r="AP229" s="483"/>
      <c r="AQ229" s="483"/>
      <c r="AR229" s="484">
        <f>Q229*Z229+10</f>
        <v>63489.399999999994</v>
      </c>
      <c r="AS229" s="484"/>
      <c r="AT229" s="484"/>
      <c r="AU229" s="481">
        <f>T229*AC229+10</f>
        <v>69450.4</v>
      </c>
      <c r="AV229" s="481"/>
      <c r="AW229" s="481"/>
      <c r="AX229" s="481">
        <f>W229*AF229+10</f>
        <v>69450.4</v>
      </c>
      <c r="AY229" s="481"/>
      <c r="AZ229" s="481"/>
      <c r="BA229" s="106"/>
      <c r="BB229" s="106"/>
      <c r="BC229" s="82"/>
      <c r="BD229" s="82"/>
      <c r="BE229" s="82"/>
      <c r="BF229" s="82"/>
      <c r="BG229" s="78"/>
      <c r="BH229" s="78"/>
    </row>
    <row r="230" spans="1:60" s="79" customFormat="1" ht="27.75" customHeight="1">
      <c r="A230" s="109"/>
      <c r="B230" s="491" t="s">
        <v>157</v>
      </c>
      <c r="C230" s="491"/>
      <c r="D230" s="491"/>
      <c r="E230" s="491"/>
      <c r="F230" s="491"/>
      <c r="G230" s="491"/>
      <c r="H230" s="491"/>
      <c r="I230" s="451" t="s">
        <v>272</v>
      </c>
      <c r="J230" s="451"/>
      <c r="K230" s="451" t="s">
        <v>242</v>
      </c>
      <c r="L230" s="451"/>
      <c r="M230" s="451">
        <v>226</v>
      </c>
      <c r="N230" s="451"/>
      <c r="O230" s="452" t="s">
        <v>152</v>
      </c>
      <c r="P230" s="452"/>
      <c r="Q230" s="483">
        <v>12</v>
      </c>
      <c r="R230" s="483"/>
      <c r="S230" s="483"/>
      <c r="T230" s="483">
        <v>12</v>
      </c>
      <c r="U230" s="483"/>
      <c r="V230" s="483"/>
      <c r="W230" s="483">
        <v>12</v>
      </c>
      <c r="X230" s="483"/>
      <c r="Y230" s="483"/>
      <c r="Z230" s="481">
        <v>700</v>
      </c>
      <c r="AA230" s="481"/>
      <c r="AB230" s="481"/>
      <c r="AC230" s="481">
        <v>700</v>
      </c>
      <c r="AD230" s="481"/>
      <c r="AE230" s="481"/>
      <c r="AF230" s="481">
        <v>700</v>
      </c>
      <c r="AG230" s="481"/>
      <c r="AH230" s="481"/>
      <c r="AI230" s="483">
        <v>100</v>
      </c>
      <c r="AJ230" s="483"/>
      <c r="AK230" s="483"/>
      <c r="AL230" s="483">
        <v>100</v>
      </c>
      <c r="AM230" s="483"/>
      <c r="AN230" s="483"/>
      <c r="AO230" s="483">
        <v>100</v>
      </c>
      <c r="AP230" s="483"/>
      <c r="AQ230" s="483"/>
      <c r="AR230" s="490">
        <f>Q230*Z230</f>
        <v>8400</v>
      </c>
      <c r="AS230" s="490"/>
      <c r="AT230" s="490"/>
      <c r="AU230" s="481">
        <f>T230*AC230</f>
        <v>8400</v>
      </c>
      <c r="AV230" s="481"/>
      <c r="AW230" s="481"/>
      <c r="AX230" s="481">
        <f>W230*AF230</f>
        <v>8400</v>
      </c>
      <c r="AY230" s="481"/>
      <c r="AZ230" s="481"/>
      <c r="BA230" s="106"/>
      <c r="BB230" s="106"/>
      <c r="BC230" s="82"/>
      <c r="BD230" s="82"/>
      <c r="BE230" s="82"/>
      <c r="BF230" s="82"/>
      <c r="BG230" s="78"/>
      <c r="BH230" s="78"/>
    </row>
    <row r="231" spans="1:60" s="79" customFormat="1" ht="18" customHeight="1">
      <c r="A231" s="109"/>
      <c r="B231" s="450" t="s">
        <v>153</v>
      </c>
      <c r="C231" s="450"/>
      <c r="D231" s="450"/>
      <c r="E231" s="450"/>
      <c r="F231" s="450"/>
      <c r="G231" s="450"/>
      <c r="H231" s="450"/>
      <c r="I231" s="451" t="s">
        <v>273</v>
      </c>
      <c r="J231" s="451"/>
      <c r="K231" s="451" t="s">
        <v>242</v>
      </c>
      <c r="L231" s="451"/>
      <c r="M231" s="451">
        <v>226</v>
      </c>
      <c r="N231" s="451"/>
      <c r="O231" s="452" t="s">
        <v>156</v>
      </c>
      <c r="P231" s="452"/>
      <c r="Q231" s="483">
        <v>10</v>
      </c>
      <c r="R231" s="483"/>
      <c r="S231" s="483"/>
      <c r="T231" s="483">
        <v>10</v>
      </c>
      <c r="U231" s="483"/>
      <c r="V231" s="483"/>
      <c r="W231" s="483">
        <v>10</v>
      </c>
      <c r="X231" s="483"/>
      <c r="Y231" s="483"/>
      <c r="Z231" s="490">
        <v>8910.5</v>
      </c>
      <c r="AA231" s="490"/>
      <c r="AB231" s="490"/>
      <c r="AC231" s="490">
        <v>8610.5</v>
      </c>
      <c r="AD231" s="490"/>
      <c r="AE231" s="490"/>
      <c r="AF231" s="490">
        <v>8610.5</v>
      </c>
      <c r="AG231" s="490"/>
      <c r="AH231" s="490"/>
      <c r="AI231" s="483">
        <v>100</v>
      </c>
      <c r="AJ231" s="483"/>
      <c r="AK231" s="483"/>
      <c r="AL231" s="483">
        <v>100</v>
      </c>
      <c r="AM231" s="483"/>
      <c r="AN231" s="483"/>
      <c r="AO231" s="483">
        <v>100</v>
      </c>
      <c r="AP231" s="483"/>
      <c r="AQ231" s="483"/>
      <c r="AR231" s="490">
        <f>Q231*Z231</f>
        <v>89105</v>
      </c>
      <c r="AS231" s="490"/>
      <c r="AT231" s="490"/>
      <c r="AU231" s="481">
        <f>T231*AC231</f>
        <v>86105</v>
      </c>
      <c r="AV231" s="481"/>
      <c r="AW231" s="481"/>
      <c r="AX231" s="481">
        <f>W231*AF231</f>
        <v>86105</v>
      </c>
      <c r="AY231" s="481"/>
      <c r="AZ231" s="481"/>
      <c r="BA231" s="106"/>
      <c r="BB231" s="106"/>
      <c r="BC231" s="82"/>
      <c r="BD231" s="82"/>
      <c r="BE231" s="82"/>
      <c r="BF231" s="82"/>
      <c r="BG231" s="78"/>
      <c r="BH231" s="78"/>
    </row>
    <row r="232" spans="1:60" s="79" customFormat="1" ht="18" customHeight="1">
      <c r="A232" s="109"/>
      <c r="B232" s="491" t="s">
        <v>144</v>
      </c>
      <c r="C232" s="491"/>
      <c r="D232" s="491"/>
      <c r="E232" s="491"/>
      <c r="F232" s="491"/>
      <c r="G232" s="491"/>
      <c r="H232" s="491"/>
      <c r="I232" s="451" t="s">
        <v>265</v>
      </c>
      <c r="J232" s="451"/>
      <c r="K232" s="451" t="s">
        <v>242</v>
      </c>
      <c r="L232" s="451"/>
      <c r="M232" s="451">
        <v>226</v>
      </c>
      <c r="N232" s="451"/>
      <c r="O232" s="452" t="s">
        <v>160</v>
      </c>
      <c r="P232" s="452"/>
      <c r="Q232" s="483">
        <v>1</v>
      </c>
      <c r="R232" s="483"/>
      <c r="S232" s="483"/>
      <c r="T232" s="483">
        <v>1</v>
      </c>
      <c r="U232" s="483"/>
      <c r="V232" s="483"/>
      <c r="W232" s="483">
        <v>1</v>
      </c>
      <c r="X232" s="483"/>
      <c r="Y232" s="483"/>
      <c r="Z232" s="481">
        <v>5400</v>
      </c>
      <c r="AA232" s="481"/>
      <c r="AB232" s="481"/>
      <c r="AC232" s="481">
        <v>5400</v>
      </c>
      <c r="AD232" s="481"/>
      <c r="AE232" s="481"/>
      <c r="AF232" s="481">
        <v>5400</v>
      </c>
      <c r="AG232" s="481"/>
      <c r="AH232" s="481"/>
      <c r="AI232" s="483">
        <v>100</v>
      </c>
      <c r="AJ232" s="483"/>
      <c r="AK232" s="483"/>
      <c r="AL232" s="483">
        <v>100</v>
      </c>
      <c r="AM232" s="483"/>
      <c r="AN232" s="483"/>
      <c r="AO232" s="483">
        <v>100</v>
      </c>
      <c r="AP232" s="483"/>
      <c r="AQ232" s="483"/>
      <c r="AR232" s="490">
        <f>Q232*Z232</f>
        <v>5400</v>
      </c>
      <c r="AS232" s="490"/>
      <c r="AT232" s="490"/>
      <c r="AU232" s="481">
        <f>T232*AC232</f>
        <v>5400</v>
      </c>
      <c r="AV232" s="481"/>
      <c r="AW232" s="481"/>
      <c r="AX232" s="481">
        <f>W232*AF232</f>
        <v>5400</v>
      </c>
      <c r="AY232" s="481"/>
      <c r="AZ232" s="481"/>
      <c r="BA232" s="106"/>
      <c r="BB232" s="106"/>
      <c r="BC232" s="82"/>
      <c r="BD232" s="82"/>
      <c r="BE232" s="82"/>
      <c r="BF232" s="82"/>
      <c r="BG232" s="78"/>
      <c r="BH232" s="78"/>
    </row>
    <row r="233" spans="1:60" s="79" customFormat="1" ht="21.75" customHeight="1">
      <c r="A233" s="109"/>
      <c r="B233" s="450" t="s">
        <v>274</v>
      </c>
      <c r="C233" s="450"/>
      <c r="D233" s="450"/>
      <c r="E233" s="450"/>
      <c r="F233" s="450"/>
      <c r="G233" s="450"/>
      <c r="H233" s="450"/>
      <c r="I233" s="451" t="s">
        <v>268</v>
      </c>
      <c r="J233" s="451"/>
      <c r="K233" s="451" t="s">
        <v>242</v>
      </c>
      <c r="L233" s="451"/>
      <c r="M233" s="451">
        <v>226</v>
      </c>
      <c r="N233" s="451"/>
      <c r="O233" s="452" t="s">
        <v>574</v>
      </c>
      <c r="P233" s="452"/>
      <c r="Q233" s="483">
        <v>1</v>
      </c>
      <c r="R233" s="483"/>
      <c r="S233" s="483"/>
      <c r="T233" s="483">
        <v>1</v>
      </c>
      <c r="U233" s="483"/>
      <c r="V233" s="483"/>
      <c r="W233" s="483">
        <v>1</v>
      </c>
      <c r="X233" s="483"/>
      <c r="Y233" s="483"/>
      <c r="Z233" s="481">
        <v>28500</v>
      </c>
      <c r="AA233" s="481"/>
      <c r="AB233" s="481"/>
      <c r="AC233" s="481">
        <v>29640</v>
      </c>
      <c r="AD233" s="481"/>
      <c r="AE233" s="481"/>
      <c r="AF233" s="481">
        <v>30826</v>
      </c>
      <c r="AG233" s="481"/>
      <c r="AH233" s="481"/>
      <c r="AI233" s="483">
        <v>100</v>
      </c>
      <c r="AJ233" s="483"/>
      <c r="AK233" s="483"/>
      <c r="AL233" s="483">
        <v>100</v>
      </c>
      <c r="AM233" s="483"/>
      <c r="AN233" s="483"/>
      <c r="AO233" s="483">
        <v>100</v>
      </c>
      <c r="AP233" s="483"/>
      <c r="AQ233" s="483"/>
      <c r="AR233" s="481">
        <f>Q233*Z233</f>
        <v>28500</v>
      </c>
      <c r="AS233" s="481"/>
      <c r="AT233" s="481"/>
      <c r="AU233" s="481">
        <f>T233*AC233</f>
        <v>29640</v>
      </c>
      <c r="AV233" s="481"/>
      <c r="AW233" s="481"/>
      <c r="AX233" s="481">
        <f>W233*AF233</f>
        <v>30826</v>
      </c>
      <c r="AY233" s="481"/>
      <c r="AZ233" s="481"/>
      <c r="BA233" s="106"/>
      <c r="BB233" s="106"/>
      <c r="BC233" s="82"/>
      <c r="BD233" s="82"/>
      <c r="BE233" s="82"/>
      <c r="BF233" s="82"/>
      <c r="BG233" s="78"/>
      <c r="BH233" s="78"/>
    </row>
    <row r="234" spans="1:60" s="221" customFormat="1" ht="18" customHeight="1">
      <c r="A234" s="112"/>
      <c r="B234" s="222"/>
      <c r="C234" s="223"/>
      <c r="D234" s="223"/>
      <c r="E234" s="223"/>
      <c r="F234" s="223"/>
      <c r="G234" s="223"/>
      <c r="H234" s="224"/>
      <c r="I234" s="482" t="s">
        <v>43</v>
      </c>
      <c r="J234" s="482"/>
      <c r="K234" s="482"/>
      <c r="L234" s="482"/>
      <c r="M234" s="482"/>
      <c r="N234" s="482"/>
      <c r="O234" s="482">
        <v>9005</v>
      </c>
      <c r="P234" s="482"/>
      <c r="Q234" s="480"/>
      <c r="R234" s="480"/>
      <c r="S234" s="480"/>
      <c r="T234" s="480"/>
      <c r="U234" s="480"/>
      <c r="V234" s="480"/>
      <c r="W234" s="480"/>
      <c r="X234" s="480"/>
      <c r="Y234" s="480"/>
      <c r="Z234" s="479"/>
      <c r="AA234" s="479"/>
      <c r="AB234" s="479"/>
      <c r="AC234" s="479"/>
      <c r="AD234" s="479"/>
      <c r="AE234" s="479"/>
      <c r="AF234" s="479"/>
      <c r="AG234" s="479"/>
      <c r="AH234" s="479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9">
        <f>SUM(AR224:AT233)</f>
        <v>1212291.48</v>
      </c>
      <c r="AS234" s="489"/>
      <c r="AT234" s="489"/>
      <c r="AU234" s="479">
        <f>SUM(AU224:AW233)</f>
        <v>1180844.4</v>
      </c>
      <c r="AV234" s="479"/>
      <c r="AW234" s="479"/>
      <c r="AX234" s="479">
        <f>SUM(AX224:AZ233)</f>
        <v>1123995.4</v>
      </c>
      <c r="AY234" s="479"/>
      <c r="AZ234" s="479"/>
      <c r="BA234" s="115"/>
      <c r="BB234" s="115"/>
      <c r="BC234" s="84"/>
      <c r="BD234" s="84"/>
      <c r="BE234" s="84"/>
      <c r="BF234" s="84"/>
      <c r="BG234" s="220"/>
      <c r="BH234" s="220"/>
    </row>
    <row r="235" spans="1:60" s="79" customFormat="1" ht="20.25" customHeight="1">
      <c r="A235" s="109"/>
      <c r="B235" s="450" t="s">
        <v>163</v>
      </c>
      <c r="C235" s="450"/>
      <c r="D235" s="450"/>
      <c r="E235" s="450"/>
      <c r="F235" s="450"/>
      <c r="G235" s="450"/>
      <c r="H235" s="450"/>
      <c r="I235" s="451" t="s">
        <v>275</v>
      </c>
      <c r="J235" s="451"/>
      <c r="K235" s="451" t="s">
        <v>242</v>
      </c>
      <c r="L235" s="451"/>
      <c r="M235" s="451">
        <v>227</v>
      </c>
      <c r="N235" s="451"/>
      <c r="O235" s="452" t="s">
        <v>167</v>
      </c>
      <c r="P235" s="452"/>
      <c r="Q235" s="483">
        <v>1</v>
      </c>
      <c r="R235" s="483"/>
      <c r="S235" s="483"/>
      <c r="T235" s="483">
        <v>1</v>
      </c>
      <c r="U235" s="483"/>
      <c r="V235" s="483"/>
      <c r="W235" s="483">
        <v>1</v>
      </c>
      <c r="X235" s="483"/>
      <c r="Y235" s="483"/>
      <c r="Z235" s="481">
        <v>10000</v>
      </c>
      <c r="AA235" s="481"/>
      <c r="AB235" s="481"/>
      <c r="AC235" s="481">
        <v>10000</v>
      </c>
      <c r="AD235" s="481"/>
      <c r="AE235" s="481"/>
      <c r="AF235" s="481">
        <v>10000</v>
      </c>
      <c r="AG235" s="481"/>
      <c r="AH235" s="481"/>
      <c r="AI235" s="483">
        <v>100</v>
      </c>
      <c r="AJ235" s="483"/>
      <c r="AK235" s="483"/>
      <c r="AL235" s="483">
        <v>100</v>
      </c>
      <c r="AM235" s="483"/>
      <c r="AN235" s="483"/>
      <c r="AO235" s="483">
        <v>100</v>
      </c>
      <c r="AP235" s="483"/>
      <c r="AQ235" s="483"/>
      <c r="AR235" s="481">
        <f>Q235*Z235</f>
        <v>10000</v>
      </c>
      <c r="AS235" s="481"/>
      <c r="AT235" s="481"/>
      <c r="AU235" s="481">
        <f>T235*AC235</f>
        <v>10000</v>
      </c>
      <c r="AV235" s="481"/>
      <c r="AW235" s="481"/>
      <c r="AX235" s="481">
        <f>W235*AF235</f>
        <v>10000</v>
      </c>
      <c r="AY235" s="481"/>
      <c r="AZ235" s="481"/>
      <c r="BA235" s="106"/>
      <c r="BB235" s="106"/>
      <c r="BC235" s="82"/>
      <c r="BD235" s="82"/>
      <c r="BE235" s="82"/>
      <c r="BF235" s="82"/>
      <c r="BG235" s="78"/>
      <c r="BH235" s="78"/>
    </row>
    <row r="236" spans="1:60" s="221" customFormat="1" ht="18" customHeight="1">
      <c r="A236" s="112"/>
      <c r="B236" s="222"/>
      <c r="C236" s="223"/>
      <c r="D236" s="223"/>
      <c r="E236" s="223"/>
      <c r="F236" s="223"/>
      <c r="G236" s="223"/>
      <c r="H236" s="224"/>
      <c r="I236" s="482" t="s">
        <v>43</v>
      </c>
      <c r="J236" s="482"/>
      <c r="K236" s="482"/>
      <c r="L236" s="482"/>
      <c r="M236" s="482"/>
      <c r="N236" s="482"/>
      <c r="O236" s="482">
        <v>9006</v>
      </c>
      <c r="P236" s="482"/>
      <c r="Q236" s="480"/>
      <c r="R236" s="480"/>
      <c r="S236" s="480"/>
      <c r="T236" s="480"/>
      <c r="U236" s="480"/>
      <c r="V236" s="480"/>
      <c r="W236" s="480"/>
      <c r="X236" s="480"/>
      <c r="Y236" s="480"/>
      <c r="Z236" s="479"/>
      <c r="AA236" s="479"/>
      <c r="AB236" s="479"/>
      <c r="AC236" s="479"/>
      <c r="AD236" s="479"/>
      <c r="AE236" s="479"/>
      <c r="AF236" s="479"/>
      <c r="AG236" s="479"/>
      <c r="AH236" s="479"/>
      <c r="AI236" s="480"/>
      <c r="AJ236" s="480"/>
      <c r="AK236" s="480"/>
      <c r="AL236" s="480"/>
      <c r="AM236" s="480"/>
      <c r="AN236" s="480"/>
      <c r="AO236" s="480"/>
      <c r="AP236" s="480"/>
      <c r="AQ236" s="480"/>
      <c r="AR236" s="479">
        <f>AR235</f>
        <v>10000</v>
      </c>
      <c r="AS236" s="479"/>
      <c r="AT236" s="479"/>
      <c r="AU236" s="479">
        <f>AU235</f>
        <v>10000</v>
      </c>
      <c r="AV236" s="479"/>
      <c r="AW236" s="479"/>
      <c r="AX236" s="479">
        <f>AX235</f>
        <v>10000</v>
      </c>
      <c r="AY236" s="479"/>
      <c r="AZ236" s="479"/>
      <c r="BA236" s="115"/>
      <c r="BB236" s="115"/>
      <c r="BC236" s="84"/>
      <c r="BD236" s="84"/>
      <c r="BE236" s="84"/>
      <c r="BF236" s="84"/>
      <c r="BG236" s="220"/>
      <c r="BH236" s="220"/>
    </row>
    <row r="237" spans="1:60" s="79" customFormat="1" ht="20.25" customHeight="1">
      <c r="A237" s="109"/>
      <c r="B237" s="486" t="s">
        <v>619</v>
      </c>
      <c r="C237" s="486"/>
      <c r="D237" s="486"/>
      <c r="E237" s="486"/>
      <c r="F237" s="486"/>
      <c r="G237" s="486"/>
      <c r="H237" s="486"/>
      <c r="I237" s="451" t="s">
        <v>276</v>
      </c>
      <c r="J237" s="451"/>
      <c r="K237" s="451" t="s">
        <v>242</v>
      </c>
      <c r="L237" s="451"/>
      <c r="M237" s="451">
        <v>310</v>
      </c>
      <c r="N237" s="451"/>
      <c r="O237" s="452" t="s">
        <v>170</v>
      </c>
      <c r="P237" s="452"/>
      <c r="Q237" s="483">
        <v>1</v>
      </c>
      <c r="R237" s="483"/>
      <c r="S237" s="483"/>
      <c r="T237" s="483">
        <v>1</v>
      </c>
      <c r="U237" s="483"/>
      <c r="V237" s="483"/>
      <c r="W237" s="483">
        <v>1</v>
      </c>
      <c r="X237" s="483"/>
      <c r="Y237" s="483"/>
      <c r="Z237" s="481">
        <v>78066</v>
      </c>
      <c r="AA237" s="481"/>
      <c r="AB237" s="481"/>
      <c r="AC237" s="481"/>
      <c r="AD237" s="481"/>
      <c r="AE237" s="481"/>
      <c r="AF237" s="481"/>
      <c r="AG237" s="481"/>
      <c r="AH237" s="481"/>
      <c r="AI237" s="483">
        <v>100</v>
      </c>
      <c r="AJ237" s="483"/>
      <c r="AK237" s="483"/>
      <c r="AL237" s="483">
        <v>100</v>
      </c>
      <c r="AM237" s="483"/>
      <c r="AN237" s="483"/>
      <c r="AO237" s="483">
        <v>100</v>
      </c>
      <c r="AP237" s="483"/>
      <c r="AQ237" s="483"/>
      <c r="AR237" s="481">
        <f>Q237*Z237</f>
        <v>78066</v>
      </c>
      <c r="AS237" s="481"/>
      <c r="AT237" s="481"/>
      <c r="AU237" s="481">
        <f>T237*AC237</f>
        <v>0</v>
      </c>
      <c r="AV237" s="481"/>
      <c r="AW237" s="481"/>
      <c r="AX237" s="481">
        <f>W237*AF237</f>
        <v>0</v>
      </c>
      <c r="AY237" s="481"/>
      <c r="AZ237" s="481"/>
      <c r="BA237" s="106"/>
      <c r="BB237" s="106"/>
      <c r="BC237" s="82"/>
      <c r="BD237" s="82"/>
      <c r="BE237" s="82"/>
      <c r="BF237" s="82"/>
      <c r="BG237" s="78"/>
      <c r="BH237" s="78"/>
    </row>
    <row r="238" spans="1:60" s="79" customFormat="1" ht="20.25" customHeight="1">
      <c r="A238" s="109"/>
      <c r="B238" s="486" t="s">
        <v>277</v>
      </c>
      <c r="C238" s="486"/>
      <c r="D238" s="486"/>
      <c r="E238" s="486"/>
      <c r="F238" s="486"/>
      <c r="G238" s="486"/>
      <c r="H238" s="486"/>
      <c r="I238" s="451" t="s">
        <v>278</v>
      </c>
      <c r="J238" s="451"/>
      <c r="K238" s="451" t="s">
        <v>242</v>
      </c>
      <c r="L238" s="451"/>
      <c r="M238" s="451">
        <v>310</v>
      </c>
      <c r="N238" s="451"/>
      <c r="O238" s="452" t="s">
        <v>170</v>
      </c>
      <c r="P238" s="452"/>
      <c r="Q238" s="483"/>
      <c r="R238" s="483"/>
      <c r="S238" s="483"/>
      <c r="T238" s="483"/>
      <c r="U238" s="483"/>
      <c r="V238" s="483"/>
      <c r="W238" s="483"/>
      <c r="X238" s="483"/>
      <c r="Y238" s="483"/>
      <c r="Z238" s="481"/>
      <c r="AA238" s="481"/>
      <c r="AB238" s="481"/>
      <c r="AC238" s="481"/>
      <c r="AD238" s="481"/>
      <c r="AE238" s="481"/>
      <c r="AF238" s="481"/>
      <c r="AG238" s="481"/>
      <c r="AH238" s="481"/>
      <c r="AI238" s="483">
        <v>100</v>
      </c>
      <c r="AJ238" s="483"/>
      <c r="AK238" s="483"/>
      <c r="AL238" s="483">
        <v>100</v>
      </c>
      <c r="AM238" s="483"/>
      <c r="AN238" s="483"/>
      <c r="AO238" s="483">
        <v>100</v>
      </c>
      <c r="AP238" s="483"/>
      <c r="AQ238" s="483"/>
      <c r="AR238" s="481">
        <f>Q238*Z238</f>
        <v>0</v>
      </c>
      <c r="AS238" s="481"/>
      <c r="AT238" s="481"/>
      <c r="AU238" s="481">
        <f>T238*AC238</f>
        <v>0</v>
      </c>
      <c r="AV238" s="481"/>
      <c r="AW238" s="481"/>
      <c r="AX238" s="481">
        <f>W238*AF238</f>
        <v>0</v>
      </c>
      <c r="AY238" s="481"/>
      <c r="AZ238" s="481"/>
      <c r="BA238" s="106"/>
      <c r="BB238" s="106"/>
      <c r="BC238" s="82"/>
      <c r="BD238" s="82"/>
      <c r="BE238" s="82"/>
      <c r="BF238" s="82"/>
      <c r="BG238" s="78"/>
      <c r="BH238" s="78"/>
    </row>
    <row r="239" spans="1:60" s="79" customFormat="1" ht="20.25" customHeight="1">
      <c r="A239" s="109"/>
      <c r="B239" s="486" t="s">
        <v>174</v>
      </c>
      <c r="C239" s="486"/>
      <c r="D239" s="486"/>
      <c r="E239" s="486"/>
      <c r="F239" s="486"/>
      <c r="G239" s="486"/>
      <c r="H239" s="486"/>
      <c r="I239" s="451" t="s">
        <v>279</v>
      </c>
      <c r="J239" s="451"/>
      <c r="K239" s="451" t="s">
        <v>242</v>
      </c>
      <c r="L239" s="451"/>
      <c r="M239" s="451">
        <v>310</v>
      </c>
      <c r="N239" s="451"/>
      <c r="O239" s="452" t="s">
        <v>170</v>
      </c>
      <c r="P239" s="452"/>
      <c r="Q239" s="483"/>
      <c r="R239" s="483"/>
      <c r="S239" s="483"/>
      <c r="T239" s="483"/>
      <c r="U239" s="483"/>
      <c r="V239" s="483"/>
      <c r="W239" s="483"/>
      <c r="X239" s="483"/>
      <c r="Y239" s="483"/>
      <c r="Z239" s="481"/>
      <c r="AA239" s="481"/>
      <c r="AB239" s="481"/>
      <c r="AC239" s="481"/>
      <c r="AD239" s="481"/>
      <c r="AE239" s="481"/>
      <c r="AF239" s="481"/>
      <c r="AG239" s="481"/>
      <c r="AH239" s="481"/>
      <c r="AI239" s="483">
        <v>100</v>
      </c>
      <c r="AJ239" s="483"/>
      <c r="AK239" s="483"/>
      <c r="AL239" s="483">
        <v>100</v>
      </c>
      <c r="AM239" s="483"/>
      <c r="AN239" s="483"/>
      <c r="AO239" s="483">
        <v>100</v>
      </c>
      <c r="AP239" s="483"/>
      <c r="AQ239" s="483"/>
      <c r="AR239" s="481"/>
      <c r="AS239" s="481"/>
      <c r="AT239" s="481"/>
      <c r="AU239" s="481">
        <f>T239*AC239</f>
        <v>0</v>
      </c>
      <c r="AV239" s="481"/>
      <c r="AW239" s="481"/>
      <c r="AX239" s="481">
        <f>W239*AF239</f>
        <v>0</v>
      </c>
      <c r="AY239" s="481"/>
      <c r="AZ239" s="481"/>
      <c r="BA239" s="106"/>
      <c r="BB239" s="106"/>
      <c r="BC239" s="82"/>
      <c r="BD239" s="82"/>
      <c r="BE239" s="82"/>
      <c r="BF239" s="82"/>
      <c r="BG239" s="78"/>
      <c r="BH239" s="78"/>
    </row>
    <row r="240" spans="1:60" s="221" customFormat="1" ht="18" customHeight="1">
      <c r="A240" s="112"/>
      <c r="B240" s="222"/>
      <c r="C240" s="223"/>
      <c r="D240" s="223"/>
      <c r="E240" s="223"/>
      <c r="F240" s="223"/>
      <c r="G240" s="223"/>
      <c r="H240" s="224"/>
      <c r="I240" s="482" t="s">
        <v>43</v>
      </c>
      <c r="J240" s="482"/>
      <c r="K240" s="482"/>
      <c r="L240" s="482"/>
      <c r="M240" s="482"/>
      <c r="N240" s="482"/>
      <c r="O240" s="482">
        <v>9007</v>
      </c>
      <c r="P240" s="482"/>
      <c r="Q240" s="480"/>
      <c r="R240" s="480"/>
      <c r="S240" s="480"/>
      <c r="T240" s="480"/>
      <c r="U240" s="480"/>
      <c r="V240" s="480"/>
      <c r="W240" s="480"/>
      <c r="X240" s="480"/>
      <c r="Y240" s="480"/>
      <c r="Z240" s="479"/>
      <c r="AA240" s="479"/>
      <c r="AB240" s="479"/>
      <c r="AC240" s="479"/>
      <c r="AD240" s="479"/>
      <c r="AE240" s="479"/>
      <c r="AF240" s="479"/>
      <c r="AG240" s="479"/>
      <c r="AH240" s="479"/>
      <c r="AI240" s="480"/>
      <c r="AJ240" s="480"/>
      <c r="AK240" s="480"/>
      <c r="AL240" s="480"/>
      <c r="AM240" s="480"/>
      <c r="AN240" s="480"/>
      <c r="AO240" s="480"/>
      <c r="AP240" s="480"/>
      <c r="AQ240" s="480"/>
      <c r="AR240" s="479">
        <f>AR239+AR238+AR237</f>
        <v>78066</v>
      </c>
      <c r="AS240" s="479"/>
      <c r="AT240" s="479"/>
      <c r="AU240" s="479">
        <f>AU239+AU238+AU237</f>
        <v>0</v>
      </c>
      <c r="AV240" s="479"/>
      <c r="AW240" s="479"/>
      <c r="AX240" s="479">
        <f>AX237+AX238+AX239</f>
        <v>0</v>
      </c>
      <c r="AY240" s="479"/>
      <c r="AZ240" s="479"/>
      <c r="BA240" s="115"/>
      <c r="BB240" s="115"/>
      <c r="BC240" s="84"/>
      <c r="BD240" s="84"/>
      <c r="BE240" s="84"/>
      <c r="BF240" s="84"/>
      <c r="BG240" s="220"/>
      <c r="BH240" s="220"/>
    </row>
    <row r="241" spans="1:60" s="79" customFormat="1" ht="20.25" customHeight="1">
      <c r="A241" s="109"/>
      <c r="B241" s="450" t="s">
        <v>178</v>
      </c>
      <c r="C241" s="450"/>
      <c r="D241" s="450"/>
      <c r="E241" s="450"/>
      <c r="F241" s="450"/>
      <c r="G241" s="450"/>
      <c r="H241" s="450"/>
      <c r="I241" s="451" t="s">
        <v>280</v>
      </c>
      <c r="J241" s="451"/>
      <c r="K241" s="451" t="s">
        <v>242</v>
      </c>
      <c r="L241" s="451"/>
      <c r="M241" s="451">
        <v>341</v>
      </c>
      <c r="N241" s="451"/>
      <c r="O241" s="452" t="s">
        <v>182</v>
      </c>
      <c r="P241" s="452"/>
      <c r="Q241" s="483">
        <v>1</v>
      </c>
      <c r="R241" s="483"/>
      <c r="S241" s="483"/>
      <c r="T241" s="483">
        <v>1</v>
      </c>
      <c r="U241" s="483"/>
      <c r="V241" s="483"/>
      <c r="W241" s="483">
        <v>1</v>
      </c>
      <c r="X241" s="483"/>
      <c r="Y241" s="483"/>
      <c r="Z241" s="484">
        <v>10125.87</v>
      </c>
      <c r="AA241" s="484"/>
      <c r="AB241" s="484"/>
      <c r="AC241" s="481">
        <v>2500</v>
      </c>
      <c r="AD241" s="481"/>
      <c r="AE241" s="481"/>
      <c r="AF241" s="481">
        <v>2500</v>
      </c>
      <c r="AG241" s="481"/>
      <c r="AH241" s="481"/>
      <c r="AI241" s="483">
        <v>100</v>
      </c>
      <c r="AJ241" s="483"/>
      <c r="AK241" s="483"/>
      <c r="AL241" s="483">
        <v>100</v>
      </c>
      <c r="AM241" s="483"/>
      <c r="AN241" s="483"/>
      <c r="AO241" s="483">
        <v>100</v>
      </c>
      <c r="AP241" s="483"/>
      <c r="AQ241" s="483"/>
      <c r="AR241" s="484">
        <f>Q241*Z241</f>
        <v>10125.87</v>
      </c>
      <c r="AS241" s="484"/>
      <c r="AT241" s="484"/>
      <c r="AU241" s="481">
        <f>T241*AC241</f>
        <v>2500</v>
      </c>
      <c r="AV241" s="481"/>
      <c r="AW241" s="481"/>
      <c r="AX241" s="481">
        <f>W241*AF241</f>
        <v>2500</v>
      </c>
      <c r="AY241" s="481"/>
      <c r="AZ241" s="481"/>
      <c r="BA241" s="106"/>
      <c r="BB241" s="106"/>
      <c r="BC241" s="82"/>
      <c r="BD241" s="82"/>
      <c r="BE241" s="82"/>
      <c r="BF241" s="82"/>
      <c r="BG241" s="78"/>
      <c r="BH241" s="78"/>
    </row>
    <row r="242" spans="1:60" s="221" customFormat="1" ht="18" customHeight="1">
      <c r="A242" s="112"/>
      <c r="B242" s="222"/>
      <c r="C242" s="223"/>
      <c r="D242" s="223"/>
      <c r="E242" s="223"/>
      <c r="F242" s="223"/>
      <c r="G242" s="223"/>
      <c r="H242" s="224"/>
      <c r="I242" s="482" t="s">
        <v>43</v>
      </c>
      <c r="J242" s="482"/>
      <c r="K242" s="482"/>
      <c r="L242" s="482"/>
      <c r="M242" s="482"/>
      <c r="N242" s="482"/>
      <c r="O242" s="482">
        <v>9008</v>
      </c>
      <c r="P242" s="482"/>
      <c r="Q242" s="480"/>
      <c r="R242" s="480"/>
      <c r="S242" s="480"/>
      <c r="T242" s="480"/>
      <c r="U242" s="480"/>
      <c r="V242" s="480"/>
      <c r="W242" s="480"/>
      <c r="X242" s="480"/>
      <c r="Y242" s="480"/>
      <c r="Z242" s="479"/>
      <c r="AA242" s="479"/>
      <c r="AB242" s="479"/>
      <c r="AC242" s="479"/>
      <c r="AD242" s="479"/>
      <c r="AE242" s="479"/>
      <c r="AF242" s="479"/>
      <c r="AG242" s="479"/>
      <c r="AH242" s="479"/>
      <c r="AI242" s="480"/>
      <c r="AJ242" s="480"/>
      <c r="AK242" s="480"/>
      <c r="AL242" s="480"/>
      <c r="AM242" s="480"/>
      <c r="AN242" s="480"/>
      <c r="AO242" s="480"/>
      <c r="AP242" s="480"/>
      <c r="AQ242" s="480"/>
      <c r="AR242" s="489">
        <f>AR241</f>
        <v>10125.87</v>
      </c>
      <c r="AS242" s="489"/>
      <c r="AT242" s="489"/>
      <c r="AU242" s="479">
        <f>AU241</f>
        <v>2500</v>
      </c>
      <c r="AV242" s="479"/>
      <c r="AW242" s="479"/>
      <c r="AX242" s="479">
        <f>AX241</f>
        <v>2500</v>
      </c>
      <c r="AY242" s="479"/>
      <c r="AZ242" s="479"/>
      <c r="BA242" s="115"/>
      <c r="BB242" s="115"/>
      <c r="BC242" s="84"/>
      <c r="BD242" s="84"/>
      <c r="BE242" s="84"/>
      <c r="BF242" s="84"/>
      <c r="BG242" s="220"/>
      <c r="BH242" s="220"/>
    </row>
    <row r="243" spans="1:60" s="79" customFormat="1" ht="20.25" customHeight="1">
      <c r="A243" s="109"/>
      <c r="B243" s="450" t="s">
        <v>184</v>
      </c>
      <c r="C243" s="450"/>
      <c r="D243" s="450"/>
      <c r="E243" s="450"/>
      <c r="F243" s="450"/>
      <c r="G243" s="450"/>
      <c r="H243" s="450"/>
      <c r="I243" s="451" t="s">
        <v>281</v>
      </c>
      <c r="J243" s="451"/>
      <c r="K243" s="451" t="s">
        <v>242</v>
      </c>
      <c r="L243" s="451"/>
      <c r="M243" s="451">
        <v>343</v>
      </c>
      <c r="N243" s="451"/>
      <c r="O243" s="452" t="s">
        <v>188</v>
      </c>
      <c r="P243" s="452"/>
      <c r="Q243" s="483">
        <v>12</v>
      </c>
      <c r="R243" s="483"/>
      <c r="S243" s="483"/>
      <c r="T243" s="483">
        <v>12</v>
      </c>
      <c r="U243" s="483"/>
      <c r="V243" s="483"/>
      <c r="W243" s="483">
        <v>12</v>
      </c>
      <c r="X243" s="483"/>
      <c r="Y243" s="483"/>
      <c r="Z243" s="484">
        <v>12932</v>
      </c>
      <c r="AA243" s="484"/>
      <c r="AB243" s="484"/>
      <c r="AC243" s="481">
        <v>12932</v>
      </c>
      <c r="AD243" s="481"/>
      <c r="AE243" s="481"/>
      <c r="AF243" s="481">
        <v>14098.67</v>
      </c>
      <c r="AG243" s="481"/>
      <c r="AH243" s="481"/>
      <c r="AI243" s="483">
        <v>100</v>
      </c>
      <c r="AJ243" s="483"/>
      <c r="AK243" s="483"/>
      <c r="AL243" s="483">
        <v>100</v>
      </c>
      <c r="AM243" s="483"/>
      <c r="AN243" s="483"/>
      <c r="AO243" s="483">
        <v>100</v>
      </c>
      <c r="AP243" s="483"/>
      <c r="AQ243" s="483"/>
      <c r="AR243" s="481">
        <v>155184</v>
      </c>
      <c r="AS243" s="481"/>
      <c r="AT243" s="481"/>
      <c r="AU243" s="481">
        <v>155184</v>
      </c>
      <c r="AV243" s="481"/>
      <c r="AW243" s="481"/>
      <c r="AX243" s="481">
        <v>169184</v>
      </c>
      <c r="AY243" s="481"/>
      <c r="AZ243" s="481"/>
      <c r="BA243" s="106"/>
      <c r="BB243" s="106"/>
      <c r="BC243" s="82"/>
      <c r="BD243" s="82"/>
      <c r="BE243" s="82"/>
      <c r="BF243" s="82"/>
      <c r="BG243" s="78"/>
      <c r="BH243" s="78"/>
    </row>
    <row r="244" spans="1:60" s="221" customFormat="1" ht="18" customHeight="1">
      <c r="A244" s="112"/>
      <c r="B244" s="222"/>
      <c r="C244" s="223"/>
      <c r="D244" s="223"/>
      <c r="E244" s="223"/>
      <c r="F244" s="223"/>
      <c r="G244" s="223"/>
      <c r="H244" s="224"/>
      <c r="I244" s="482" t="s">
        <v>43</v>
      </c>
      <c r="J244" s="482"/>
      <c r="K244" s="482"/>
      <c r="L244" s="482"/>
      <c r="M244" s="482"/>
      <c r="N244" s="482"/>
      <c r="O244" s="482">
        <v>9009</v>
      </c>
      <c r="P244" s="482"/>
      <c r="Q244" s="480"/>
      <c r="R244" s="480"/>
      <c r="S244" s="480"/>
      <c r="T244" s="480"/>
      <c r="U244" s="480"/>
      <c r="V244" s="480"/>
      <c r="W244" s="480"/>
      <c r="X244" s="480"/>
      <c r="Y244" s="480"/>
      <c r="Z244" s="479"/>
      <c r="AA244" s="479"/>
      <c r="AB244" s="479"/>
      <c r="AC244" s="479"/>
      <c r="AD244" s="479"/>
      <c r="AE244" s="479"/>
      <c r="AF244" s="479"/>
      <c r="AG244" s="479"/>
      <c r="AH244" s="479"/>
      <c r="AI244" s="480"/>
      <c r="AJ244" s="480"/>
      <c r="AK244" s="480"/>
      <c r="AL244" s="480"/>
      <c r="AM244" s="480"/>
      <c r="AN244" s="480"/>
      <c r="AO244" s="480"/>
      <c r="AP244" s="480"/>
      <c r="AQ244" s="480"/>
      <c r="AR244" s="479">
        <f>AR243</f>
        <v>155184</v>
      </c>
      <c r="AS244" s="479"/>
      <c r="AT244" s="479"/>
      <c r="AU244" s="479">
        <f>AU243</f>
        <v>155184</v>
      </c>
      <c r="AV244" s="479"/>
      <c r="AW244" s="479"/>
      <c r="AX244" s="479">
        <f>AX243</f>
        <v>169184</v>
      </c>
      <c r="AY244" s="479"/>
      <c r="AZ244" s="479"/>
      <c r="BA244" s="115"/>
      <c r="BB244" s="115"/>
      <c r="BC244" s="84"/>
      <c r="BD244" s="84"/>
      <c r="BE244" s="84"/>
      <c r="BF244" s="84"/>
      <c r="BG244" s="220"/>
      <c r="BH244" s="220"/>
    </row>
    <row r="245" spans="1:60" s="79" customFormat="1" ht="20.25" customHeight="1">
      <c r="A245" s="109"/>
      <c r="B245" s="450" t="s">
        <v>190</v>
      </c>
      <c r="C245" s="450"/>
      <c r="D245" s="450"/>
      <c r="E245" s="450"/>
      <c r="F245" s="450"/>
      <c r="G245" s="450"/>
      <c r="H245" s="450"/>
      <c r="I245" s="451" t="s">
        <v>282</v>
      </c>
      <c r="J245" s="451"/>
      <c r="K245" s="451" t="s">
        <v>242</v>
      </c>
      <c r="L245" s="451"/>
      <c r="M245" s="451">
        <v>344</v>
      </c>
      <c r="N245" s="451"/>
      <c r="O245" s="452" t="s">
        <v>194</v>
      </c>
      <c r="P245" s="452"/>
      <c r="Q245" s="483">
        <v>1</v>
      </c>
      <c r="R245" s="483"/>
      <c r="S245" s="483"/>
      <c r="T245" s="483">
        <v>1</v>
      </c>
      <c r="U245" s="483"/>
      <c r="V245" s="483"/>
      <c r="W245" s="483">
        <v>1</v>
      </c>
      <c r="X245" s="483"/>
      <c r="Y245" s="483"/>
      <c r="Z245" s="481">
        <v>40000</v>
      </c>
      <c r="AA245" s="481"/>
      <c r="AB245" s="481"/>
      <c r="AC245" s="481">
        <v>40000</v>
      </c>
      <c r="AD245" s="481"/>
      <c r="AE245" s="481"/>
      <c r="AF245" s="481">
        <v>60000</v>
      </c>
      <c r="AG245" s="481"/>
      <c r="AH245" s="481"/>
      <c r="AI245" s="483">
        <v>100</v>
      </c>
      <c r="AJ245" s="483"/>
      <c r="AK245" s="483"/>
      <c r="AL245" s="483">
        <v>100</v>
      </c>
      <c r="AM245" s="483"/>
      <c r="AN245" s="483"/>
      <c r="AO245" s="483">
        <v>100</v>
      </c>
      <c r="AP245" s="483"/>
      <c r="AQ245" s="483"/>
      <c r="AR245" s="481">
        <f>Q245*Z245</f>
        <v>40000</v>
      </c>
      <c r="AS245" s="481"/>
      <c r="AT245" s="481"/>
      <c r="AU245" s="481">
        <f>T245*AC245</f>
        <v>40000</v>
      </c>
      <c r="AV245" s="481"/>
      <c r="AW245" s="481"/>
      <c r="AX245" s="481">
        <f>W245*AF245</f>
        <v>60000</v>
      </c>
      <c r="AY245" s="481"/>
      <c r="AZ245" s="481"/>
      <c r="BA245" s="106"/>
      <c r="BB245" s="106"/>
      <c r="BC245" s="82"/>
      <c r="BD245" s="82"/>
      <c r="BE245" s="82"/>
      <c r="BF245" s="82"/>
      <c r="BG245" s="78"/>
      <c r="BH245" s="78"/>
    </row>
    <row r="246" spans="1:60" s="221" customFormat="1" ht="18" customHeight="1">
      <c r="A246" s="112"/>
      <c r="B246" s="222"/>
      <c r="C246" s="223"/>
      <c r="D246" s="223"/>
      <c r="E246" s="223"/>
      <c r="F246" s="223"/>
      <c r="G246" s="223"/>
      <c r="H246" s="224"/>
      <c r="I246" s="482" t="s">
        <v>43</v>
      </c>
      <c r="J246" s="482"/>
      <c r="K246" s="482"/>
      <c r="L246" s="482"/>
      <c r="M246" s="482"/>
      <c r="N246" s="482"/>
      <c r="O246" s="482">
        <v>9010</v>
      </c>
      <c r="P246" s="482"/>
      <c r="Q246" s="480"/>
      <c r="R246" s="480"/>
      <c r="S246" s="480"/>
      <c r="T246" s="480"/>
      <c r="U246" s="480"/>
      <c r="V246" s="480"/>
      <c r="W246" s="480"/>
      <c r="X246" s="480"/>
      <c r="Y246" s="480"/>
      <c r="Z246" s="479"/>
      <c r="AA246" s="479"/>
      <c r="AB246" s="479"/>
      <c r="AC246" s="479"/>
      <c r="AD246" s="479"/>
      <c r="AE246" s="479"/>
      <c r="AF246" s="479"/>
      <c r="AG246" s="479"/>
      <c r="AH246" s="479"/>
      <c r="AI246" s="480"/>
      <c r="AJ246" s="480"/>
      <c r="AK246" s="480"/>
      <c r="AL246" s="480"/>
      <c r="AM246" s="480"/>
      <c r="AN246" s="480"/>
      <c r="AO246" s="480"/>
      <c r="AP246" s="480"/>
      <c r="AQ246" s="480"/>
      <c r="AR246" s="479">
        <f>AR245</f>
        <v>40000</v>
      </c>
      <c r="AS246" s="479"/>
      <c r="AT246" s="479"/>
      <c r="AU246" s="479">
        <f>AU245</f>
        <v>40000</v>
      </c>
      <c r="AV246" s="479"/>
      <c r="AW246" s="479"/>
      <c r="AX246" s="479">
        <f>AX245</f>
        <v>60000</v>
      </c>
      <c r="AY246" s="479"/>
      <c r="AZ246" s="479"/>
      <c r="BA246" s="115"/>
      <c r="BB246" s="115"/>
      <c r="BC246" s="84"/>
      <c r="BD246" s="84"/>
      <c r="BE246" s="84"/>
      <c r="BF246" s="84"/>
      <c r="BG246" s="220"/>
      <c r="BH246" s="220"/>
    </row>
    <row r="247" spans="1:60" s="79" customFormat="1" ht="18" customHeight="1">
      <c r="A247" s="109"/>
      <c r="B247" s="450" t="s">
        <v>196</v>
      </c>
      <c r="C247" s="450"/>
      <c r="D247" s="450"/>
      <c r="E247" s="450"/>
      <c r="F247" s="450"/>
      <c r="G247" s="450"/>
      <c r="H247" s="450"/>
      <c r="I247" s="451" t="s">
        <v>283</v>
      </c>
      <c r="J247" s="451"/>
      <c r="K247" s="451" t="s">
        <v>242</v>
      </c>
      <c r="L247" s="451"/>
      <c r="M247" s="451">
        <v>346</v>
      </c>
      <c r="N247" s="451"/>
      <c r="O247" s="452" t="s">
        <v>200</v>
      </c>
      <c r="P247" s="452"/>
      <c r="Q247" s="483">
        <v>10</v>
      </c>
      <c r="R247" s="483"/>
      <c r="S247" s="483"/>
      <c r="T247" s="483">
        <v>10</v>
      </c>
      <c r="U247" s="483"/>
      <c r="V247" s="483"/>
      <c r="W247" s="483">
        <v>10</v>
      </c>
      <c r="X247" s="483"/>
      <c r="Y247" s="483"/>
      <c r="Z247" s="488">
        <v>5606.001</v>
      </c>
      <c r="AA247" s="488"/>
      <c r="AB247" s="488"/>
      <c r="AC247" s="484">
        <v>7949.7</v>
      </c>
      <c r="AD247" s="484"/>
      <c r="AE247" s="484"/>
      <c r="AF247" s="484">
        <v>7949.7</v>
      </c>
      <c r="AG247" s="484"/>
      <c r="AH247" s="484"/>
      <c r="AI247" s="483">
        <v>100</v>
      </c>
      <c r="AJ247" s="483"/>
      <c r="AK247" s="483"/>
      <c r="AL247" s="483">
        <v>100</v>
      </c>
      <c r="AM247" s="483"/>
      <c r="AN247" s="483"/>
      <c r="AO247" s="483">
        <v>100</v>
      </c>
      <c r="AP247" s="483"/>
      <c r="AQ247" s="483"/>
      <c r="AR247" s="484">
        <v>56060.01</v>
      </c>
      <c r="AS247" s="484"/>
      <c r="AT247" s="484"/>
      <c r="AU247" s="481">
        <v>79497</v>
      </c>
      <c r="AV247" s="481"/>
      <c r="AW247" s="481"/>
      <c r="AX247" s="481">
        <v>79497</v>
      </c>
      <c r="AY247" s="481"/>
      <c r="AZ247" s="481"/>
      <c r="BA247" s="106"/>
      <c r="BB247" s="106"/>
      <c r="BC247" s="82"/>
      <c r="BD247" s="82"/>
      <c r="BE247" s="82"/>
      <c r="BF247" s="82"/>
      <c r="BG247" s="78"/>
      <c r="BH247" s="78"/>
    </row>
    <row r="248" spans="1:60" s="79" customFormat="1" ht="21" customHeight="1">
      <c r="A248" s="109"/>
      <c r="B248" s="450" t="s">
        <v>201</v>
      </c>
      <c r="C248" s="450"/>
      <c r="D248" s="450"/>
      <c r="E248" s="450"/>
      <c r="F248" s="450"/>
      <c r="G248" s="450"/>
      <c r="H248" s="450"/>
      <c r="I248" s="451" t="s">
        <v>284</v>
      </c>
      <c r="J248" s="451"/>
      <c r="K248" s="451" t="s">
        <v>242</v>
      </c>
      <c r="L248" s="451"/>
      <c r="M248" s="451">
        <v>346</v>
      </c>
      <c r="N248" s="451"/>
      <c r="O248" s="452" t="s">
        <v>204</v>
      </c>
      <c r="P248" s="452"/>
      <c r="Q248" s="483">
        <v>10</v>
      </c>
      <c r="R248" s="483"/>
      <c r="S248" s="483"/>
      <c r="T248" s="483">
        <v>10</v>
      </c>
      <c r="U248" s="483"/>
      <c r="V248" s="483"/>
      <c r="W248" s="483">
        <v>10</v>
      </c>
      <c r="X248" s="483"/>
      <c r="Y248" s="483"/>
      <c r="Z248" s="481">
        <v>2500</v>
      </c>
      <c r="AA248" s="481"/>
      <c r="AB248" s="481"/>
      <c r="AC248" s="481">
        <v>2500</v>
      </c>
      <c r="AD248" s="481"/>
      <c r="AE248" s="481"/>
      <c r="AF248" s="481">
        <v>2500</v>
      </c>
      <c r="AG248" s="481"/>
      <c r="AH248" s="481"/>
      <c r="AI248" s="483">
        <v>100</v>
      </c>
      <c r="AJ248" s="483"/>
      <c r="AK248" s="483"/>
      <c r="AL248" s="483">
        <v>100</v>
      </c>
      <c r="AM248" s="483"/>
      <c r="AN248" s="483"/>
      <c r="AO248" s="483">
        <v>100</v>
      </c>
      <c r="AP248" s="483"/>
      <c r="AQ248" s="483"/>
      <c r="AR248" s="481">
        <f>Q248*Z248</f>
        <v>25000</v>
      </c>
      <c r="AS248" s="481"/>
      <c r="AT248" s="481"/>
      <c r="AU248" s="481">
        <f>T248*AC248</f>
        <v>25000</v>
      </c>
      <c r="AV248" s="481"/>
      <c r="AW248" s="481"/>
      <c r="AX248" s="481">
        <f>W248*AF248</f>
        <v>25000</v>
      </c>
      <c r="AY248" s="481"/>
      <c r="AZ248" s="481"/>
      <c r="BA248" s="106"/>
      <c r="BB248" s="106"/>
      <c r="BC248" s="82"/>
      <c r="BD248" s="82"/>
      <c r="BE248" s="82"/>
      <c r="BF248" s="82"/>
      <c r="BG248" s="78"/>
      <c r="BH248" s="78"/>
    </row>
    <row r="249" spans="1:60" s="79" customFormat="1" ht="26.25" customHeight="1">
      <c r="A249" s="109"/>
      <c r="B249" s="487" t="s">
        <v>205</v>
      </c>
      <c r="C249" s="487"/>
      <c r="D249" s="487"/>
      <c r="E249" s="487"/>
      <c r="F249" s="487"/>
      <c r="G249" s="487"/>
      <c r="H249" s="487"/>
      <c r="I249" s="451" t="s">
        <v>285</v>
      </c>
      <c r="J249" s="451"/>
      <c r="K249" s="451" t="s">
        <v>242</v>
      </c>
      <c r="L249" s="451"/>
      <c r="M249" s="451">
        <v>346</v>
      </c>
      <c r="N249" s="451"/>
      <c r="O249" s="452" t="s">
        <v>207</v>
      </c>
      <c r="P249" s="452"/>
      <c r="Q249" s="483"/>
      <c r="R249" s="483"/>
      <c r="S249" s="483"/>
      <c r="T249" s="483">
        <v>10</v>
      </c>
      <c r="U249" s="483"/>
      <c r="V249" s="483"/>
      <c r="W249" s="483"/>
      <c r="X249" s="483"/>
      <c r="Y249" s="483"/>
      <c r="Z249" s="481"/>
      <c r="AA249" s="481"/>
      <c r="AB249" s="481"/>
      <c r="AC249" s="481">
        <v>1930</v>
      </c>
      <c r="AD249" s="481"/>
      <c r="AE249" s="481"/>
      <c r="AF249" s="481">
        <v>1930</v>
      </c>
      <c r="AG249" s="481"/>
      <c r="AH249" s="481"/>
      <c r="AI249" s="483">
        <v>100</v>
      </c>
      <c r="AJ249" s="483"/>
      <c r="AK249" s="483"/>
      <c r="AL249" s="483">
        <v>100</v>
      </c>
      <c r="AM249" s="483"/>
      <c r="AN249" s="483"/>
      <c r="AO249" s="483">
        <v>100</v>
      </c>
      <c r="AP249" s="483"/>
      <c r="AQ249" s="483"/>
      <c r="AR249" s="481">
        <f>Q249*Z249</f>
        <v>0</v>
      </c>
      <c r="AS249" s="481"/>
      <c r="AT249" s="481"/>
      <c r="AU249" s="481">
        <f>T249*AC249</f>
        <v>19300</v>
      </c>
      <c r="AV249" s="481"/>
      <c r="AW249" s="481"/>
      <c r="AX249" s="481">
        <f>W249*AF249</f>
        <v>0</v>
      </c>
      <c r="AY249" s="481"/>
      <c r="AZ249" s="481"/>
      <c r="BA249" s="106"/>
      <c r="BB249" s="106"/>
      <c r="BC249" s="82"/>
      <c r="BD249" s="82"/>
      <c r="BE249" s="82"/>
      <c r="BF249" s="82"/>
      <c r="BG249" s="78"/>
      <c r="BH249" s="78"/>
    </row>
    <row r="250" spans="1:60" s="79" customFormat="1" ht="21" customHeight="1">
      <c r="A250" s="109"/>
      <c r="B250" s="486" t="s">
        <v>174</v>
      </c>
      <c r="C250" s="486"/>
      <c r="D250" s="486"/>
      <c r="E250" s="486"/>
      <c r="F250" s="486"/>
      <c r="G250" s="486"/>
      <c r="H250" s="486"/>
      <c r="I250" s="451" t="s">
        <v>279</v>
      </c>
      <c r="J250" s="451"/>
      <c r="K250" s="451" t="s">
        <v>242</v>
      </c>
      <c r="L250" s="451"/>
      <c r="M250" s="451">
        <v>346</v>
      </c>
      <c r="N250" s="451"/>
      <c r="O250" s="452" t="s">
        <v>211</v>
      </c>
      <c r="P250" s="452"/>
      <c r="Q250" s="483">
        <v>1</v>
      </c>
      <c r="R250" s="483"/>
      <c r="S250" s="483"/>
      <c r="T250" s="483"/>
      <c r="U250" s="483"/>
      <c r="V250" s="483"/>
      <c r="W250" s="483"/>
      <c r="X250" s="483"/>
      <c r="Y250" s="483"/>
      <c r="Z250" s="481">
        <v>1000</v>
      </c>
      <c r="AA250" s="481"/>
      <c r="AB250" s="481"/>
      <c r="AC250" s="481"/>
      <c r="AD250" s="481"/>
      <c r="AE250" s="481"/>
      <c r="AF250" s="481"/>
      <c r="AG250" s="481"/>
      <c r="AH250" s="481"/>
      <c r="AI250" s="483">
        <v>100</v>
      </c>
      <c r="AJ250" s="483"/>
      <c r="AK250" s="483"/>
      <c r="AL250" s="483">
        <v>100</v>
      </c>
      <c r="AM250" s="483"/>
      <c r="AN250" s="483"/>
      <c r="AO250" s="483">
        <v>100</v>
      </c>
      <c r="AP250" s="483"/>
      <c r="AQ250" s="483"/>
      <c r="AR250" s="481">
        <f>Q250*Z250</f>
        <v>1000</v>
      </c>
      <c r="AS250" s="481"/>
      <c r="AT250" s="481"/>
      <c r="AU250" s="481">
        <f>T250*AC250</f>
        <v>0</v>
      </c>
      <c r="AV250" s="481"/>
      <c r="AW250" s="481"/>
      <c r="AX250" s="481">
        <f>W250*AF250</f>
        <v>0</v>
      </c>
      <c r="AY250" s="481"/>
      <c r="AZ250" s="481"/>
      <c r="BA250" s="106"/>
      <c r="BB250" s="106"/>
      <c r="BC250" s="82"/>
      <c r="BD250" s="82"/>
      <c r="BE250" s="82"/>
      <c r="BF250" s="82"/>
      <c r="BG250" s="78"/>
      <c r="BH250" s="78"/>
    </row>
    <row r="251" spans="1:60" s="79" customFormat="1" ht="21" customHeight="1">
      <c r="A251" s="109"/>
      <c r="B251" s="450" t="s">
        <v>212</v>
      </c>
      <c r="C251" s="450"/>
      <c r="D251" s="450"/>
      <c r="E251" s="450"/>
      <c r="F251" s="450"/>
      <c r="G251" s="450"/>
      <c r="H251" s="450"/>
      <c r="I251" s="451" t="s">
        <v>285</v>
      </c>
      <c r="J251" s="451"/>
      <c r="K251" s="451" t="s">
        <v>242</v>
      </c>
      <c r="L251" s="451"/>
      <c r="M251" s="451">
        <v>346</v>
      </c>
      <c r="N251" s="451"/>
      <c r="O251" s="452" t="s">
        <v>214</v>
      </c>
      <c r="P251" s="452"/>
      <c r="Q251" s="442">
        <v>12</v>
      </c>
      <c r="R251" s="443"/>
      <c r="S251" s="444"/>
      <c r="T251" s="442">
        <v>12</v>
      </c>
      <c r="U251" s="443"/>
      <c r="V251" s="444"/>
      <c r="W251" s="442">
        <v>12</v>
      </c>
      <c r="X251" s="443"/>
      <c r="Y251" s="444"/>
      <c r="Z251" s="445">
        <v>1250</v>
      </c>
      <c r="AA251" s="446"/>
      <c r="AB251" s="447"/>
      <c r="AC251" s="445">
        <v>1250</v>
      </c>
      <c r="AD251" s="446"/>
      <c r="AE251" s="447"/>
      <c r="AF251" s="445">
        <v>1250</v>
      </c>
      <c r="AG251" s="446"/>
      <c r="AH251" s="447"/>
      <c r="AI251" s="442">
        <v>100</v>
      </c>
      <c r="AJ251" s="443"/>
      <c r="AK251" s="444"/>
      <c r="AL251" s="442">
        <v>100</v>
      </c>
      <c r="AM251" s="443"/>
      <c r="AN251" s="444"/>
      <c r="AO251" s="442">
        <v>100</v>
      </c>
      <c r="AP251" s="443"/>
      <c r="AQ251" s="444"/>
      <c r="AR251" s="445">
        <v>15000</v>
      </c>
      <c r="AS251" s="446"/>
      <c r="AT251" s="447"/>
      <c r="AU251" s="445">
        <v>15000</v>
      </c>
      <c r="AV251" s="446"/>
      <c r="AW251" s="447"/>
      <c r="AX251" s="445">
        <v>15000</v>
      </c>
      <c r="AY251" s="446"/>
      <c r="AZ251" s="447"/>
      <c r="BA251" s="106"/>
      <c r="BB251" s="106"/>
      <c r="BC251" s="82"/>
      <c r="BD251" s="82"/>
      <c r="BE251" s="82"/>
      <c r="BF251" s="82"/>
      <c r="BG251" s="78"/>
      <c r="BH251" s="78"/>
    </row>
    <row r="252" spans="1:60" s="79" customFormat="1" ht="21" customHeight="1">
      <c r="A252" s="109"/>
      <c r="B252" s="450" t="s">
        <v>4</v>
      </c>
      <c r="C252" s="450"/>
      <c r="D252" s="450"/>
      <c r="E252" s="450"/>
      <c r="F252" s="450"/>
      <c r="G252" s="450"/>
      <c r="H252" s="450"/>
      <c r="I252" s="451" t="s">
        <v>285</v>
      </c>
      <c r="J252" s="451"/>
      <c r="K252" s="451" t="s">
        <v>242</v>
      </c>
      <c r="L252" s="451"/>
      <c r="M252" s="451">
        <v>346</v>
      </c>
      <c r="N252" s="451"/>
      <c r="O252" s="452" t="s">
        <v>3</v>
      </c>
      <c r="P252" s="452"/>
      <c r="Q252" s="483">
        <v>1</v>
      </c>
      <c r="R252" s="483"/>
      <c r="S252" s="483"/>
      <c r="T252" s="483"/>
      <c r="U252" s="483"/>
      <c r="V252" s="483"/>
      <c r="W252" s="483"/>
      <c r="X252" s="483"/>
      <c r="Y252" s="483"/>
      <c r="Z252" s="485">
        <v>23436.99</v>
      </c>
      <c r="AA252" s="485"/>
      <c r="AB252" s="485"/>
      <c r="AC252" s="481"/>
      <c r="AD252" s="481"/>
      <c r="AE252" s="481"/>
      <c r="AF252" s="481"/>
      <c r="AG252" s="481"/>
      <c r="AH252" s="481"/>
      <c r="AI252" s="483">
        <v>100</v>
      </c>
      <c r="AJ252" s="483"/>
      <c r="AK252" s="483"/>
      <c r="AL252" s="483"/>
      <c r="AM252" s="483"/>
      <c r="AN252" s="483"/>
      <c r="AO252" s="483"/>
      <c r="AP252" s="483"/>
      <c r="AQ252" s="483"/>
      <c r="AR252" s="484">
        <f>Q252*Z252</f>
        <v>23436.99</v>
      </c>
      <c r="AS252" s="484"/>
      <c r="AT252" s="484"/>
      <c r="AU252" s="481"/>
      <c r="AV252" s="481"/>
      <c r="AW252" s="481"/>
      <c r="AX252" s="481"/>
      <c r="AY252" s="481"/>
      <c r="AZ252" s="481"/>
      <c r="BA252" s="106"/>
      <c r="BB252" s="106"/>
      <c r="BC252" s="82"/>
      <c r="BD252" s="82"/>
      <c r="BE252" s="82"/>
      <c r="BF252" s="82"/>
      <c r="BG252" s="78"/>
      <c r="BH252" s="78"/>
    </row>
    <row r="253" spans="1:60" s="221" customFormat="1" ht="18" customHeight="1">
      <c r="A253" s="112"/>
      <c r="B253" s="222"/>
      <c r="C253" s="223"/>
      <c r="D253" s="223"/>
      <c r="E253" s="223"/>
      <c r="F253" s="223"/>
      <c r="G253" s="223"/>
      <c r="H253" s="224"/>
      <c r="I253" s="482" t="s">
        <v>43</v>
      </c>
      <c r="J253" s="482"/>
      <c r="K253" s="482"/>
      <c r="L253" s="482"/>
      <c r="M253" s="482"/>
      <c r="N253" s="482"/>
      <c r="O253" s="482">
        <v>9011</v>
      </c>
      <c r="P253" s="482"/>
      <c r="Q253" s="480"/>
      <c r="R253" s="480"/>
      <c r="S253" s="480"/>
      <c r="T253" s="480"/>
      <c r="U253" s="480"/>
      <c r="V253" s="480"/>
      <c r="W253" s="480"/>
      <c r="X253" s="480"/>
      <c r="Y253" s="480"/>
      <c r="Z253" s="479"/>
      <c r="AA253" s="479"/>
      <c r="AB253" s="479"/>
      <c r="AC253" s="479"/>
      <c r="AD253" s="479"/>
      <c r="AE253" s="479"/>
      <c r="AF253" s="479"/>
      <c r="AG253" s="479"/>
      <c r="AH253" s="479"/>
      <c r="AI253" s="480"/>
      <c r="AJ253" s="480"/>
      <c r="AK253" s="480"/>
      <c r="AL253" s="480"/>
      <c r="AM253" s="480"/>
      <c r="AN253" s="480"/>
      <c r="AO253" s="480"/>
      <c r="AP253" s="480"/>
      <c r="AQ253" s="480"/>
      <c r="AR253" s="479">
        <f>SUM(AR247:AT252)</f>
        <v>120497.00000000001</v>
      </c>
      <c r="AS253" s="479"/>
      <c r="AT253" s="479"/>
      <c r="AU253" s="479">
        <f>SUM(AU247:AW252)</f>
        <v>138797</v>
      </c>
      <c r="AV253" s="479"/>
      <c r="AW253" s="479"/>
      <c r="AX253" s="479">
        <f>SUM(AX247:AZ252)</f>
        <v>119497</v>
      </c>
      <c r="AY253" s="479"/>
      <c r="AZ253" s="479"/>
      <c r="BA253" s="115"/>
      <c r="BB253" s="115"/>
      <c r="BC253" s="84"/>
      <c r="BD253" s="84"/>
      <c r="BE253" s="84"/>
      <c r="BF253" s="84"/>
      <c r="BG253" s="220"/>
      <c r="BH253" s="220"/>
    </row>
    <row r="254" spans="1:60" s="79" customFormat="1" ht="20.25" customHeight="1">
      <c r="A254" s="109"/>
      <c r="B254" s="450" t="s">
        <v>216</v>
      </c>
      <c r="C254" s="450"/>
      <c r="D254" s="450"/>
      <c r="E254" s="450"/>
      <c r="F254" s="450"/>
      <c r="G254" s="450"/>
      <c r="H254" s="450"/>
      <c r="I254" s="451" t="s">
        <v>286</v>
      </c>
      <c r="J254" s="451"/>
      <c r="K254" s="451" t="s">
        <v>242</v>
      </c>
      <c r="L254" s="451"/>
      <c r="M254" s="451">
        <v>349</v>
      </c>
      <c r="N254" s="451"/>
      <c r="O254" s="452" t="s">
        <v>220</v>
      </c>
      <c r="P254" s="452"/>
      <c r="Q254" s="483">
        <v>1</v>
      </c>
      <c r="R254" s="483"/>
      <c r="S254" s="483"/>
      <c r="T254" s="483">
        <v>1</v>
      </c>
      <c r="U254" s="483"/>
      <c r="V254" s="483"/>
      <c r="W254" s="483">
        <v>1</v>
      </c>
      <c r="X254" s="483"/>
      <c r="Y254" s="483"/>
      <c r="Z254" s="481">
        <v>822</v>
      </c>
      <c r="AA254" s="481"/>
      <c r="AB254" s="481"/>
      <c r="AC254" s="481">
        <v>630</v>
      </c>
      <c r="AD254" s="481"/>
      <c r="AE254" s="481"/>
      <c r="AF254" s="481">
        <v>630</v>
      </c>
      <c r="AG254" s="481"/>
      <c r="AH254" s="481"/>
      <c r="AI254" s="483">
        <v>100</v>
      </c>
      <c r="AJ254" s="483"/>
      <c r="AK254" s="483"/>
      <c r="AL254" s="483">
        <v>100</v>
      </c>
      <c r="AM254" s="483"/>
      <c r="AN254" s="483"/>
      <c r="AO254" s="483">
        <v>100</v>
      </c>
      <c r="AP254" s="483"/>
      <c r="AQ254" s="483"/>
      <c r="AR254" s="481">
        <v>822</v>
      </c>
      <c r="AS254" s="481"/>
      <c r="AT254" s="481"/>
      <c r="AU254" s="481">
        <v>630</v>
      </c>
      <c r="AV254" s="481"/>
      <c r="AW254" s="481"/>
      <c r="AX254" s="481">
        <v>630</v>
      </c>
      <c r="AY254" s="481"/>
      <c r="AZ254" s="481"/>
      <c r="BA254" s="106"/>
      <c r="BB254" s="106"/>
      <c r="BC254" s="82"/>
      <c r="BD254" s="82"/>
      <c r="BE254" s="82"/>
      <c r="BF254" s="82"/>
      <c r="BG254" s="78"/>
      <c r="BH254" s="78"/>
    </row>
    <row r="255" spans="1:60" s="221" customFormat="1" ht="18" customHeight="1">
      <c r="A255" s="112"/>
      <c r="B255" s="222"/>
      <c r="C255" s="223"/>
      <c r="D255" s="223"/>
      <c r="E255" s="223"/>
      <c r="F255" s="223"/>
      <c r="G255" s="223"/>
      <c r="H255" s="224"/>
      <c r="I255" s="482" t="s">
        <v>43</v>
      </c>
      <c r="J255" s="482"/>
      <c r="K255" s="482"/>
      <c r="L255" s="482"/>
      <c r="M255" s="482"/>
      <c r="N255" s="482"/>
      <c r="O255" s="482">
        <v>9012</v>
      </c>
      <c r="P255" s="482"/>
      <c r="Q255" s="480"/>
      <c r="R255" s="480"/>
      <c r="S255" s="480"/>
      <c r="T255" s="480"/>
      <c r="U255" s="480"/>
      <c r="V255" s="480"/>
      <c r="W255" s="480"/>
      <c r="X255" s="480"/>
      <c r="Y255" s="480"/>
      <c r="Z255" s="479"/>
      <c r="AA255" s="479"/>
      <c r="AB255" s="479"/>
      <c r="AC255" s="479"/>
      <c r="AD255" s="479"/>
      <c r="AE255" s="479"/>
      <c r="AF255" s="479"/>
      <c r="AG255" s="479"/>
      <c r="AH255" s="479"/>
      <c r="AI255" s="480"/>
      <c r="AJ255" s="480"/>
      <c r="AK255" s="480"/>
      <c r="AL255" s="480"/>
      <c r="AM255" s="480"/>
      <c r="AN255" s="480"/>
      <c r="AO255" s="480"/>
      <c r="AP255" s="480"/>
      <c r="AQ255" s="480"/>
      <c r="AR255" s="479">
        <f>AR254</f>
        <v>822</v>
      </c>
      <c r="AS255" s="479"/>
      <c r="AT255" s="479"/>
      <c r="AU255" s="479">
        <f>AU254</f>
        <v>630</v>
      </c>
      <c r="AV255" s="479"/>
      <c r="AW255" s="479"/>
      <c r="AX255" s="479">
        <f>AX254</f>
        <v>630</v>
      </c>
      <c r="AY255" s="479"/>
      <c r="AZ255" s="479"/>
      <c r="BA255" s="115"/>
      <c r="BB255" s="115"/>
      <c r="BC255" s="84"/>
      <c r="BD255" s="84"/>
      <c r="BE255" s="84"/>
      <c r="BF255" s="84"/>
      <c r="BG255" s="220"/>
      <c r="BH255" s="220"/>
    </row>
    <row r="256" spans="1:54" s="63" customFormat="1" ht="27" customHeight="1" hidden="1">
      <c r="A256" s="47"/>
      <c r="B256" s="439" t="s">
        <v>287</v>
      </c>
      <c r="C256" s="439"/>
      <c r="D256" s="439"/>
      <c r="E256" s="439"/>
      <c r="F256" s="439"/>
      <c r="G256" s="439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  <c r="T256" s="439"/>
      <c r="U256" s="439"/>
      <c r="V256" s="439"/>
      <c r="W256" s="439"/>
      <c r="X256" s="439"/>
      <c r="Y256" s="439"/>
      <c r="Z256" s="439"/>
      <c r="AA256" s="439"/>
      <c r="AB256" s="439"/>
      <c r="AC256" s="439"/>
      <c r="AD256" s="439"/>
      <c r="AE256" s="439"/>
      <c r="AF256" s="439"/>
      <c r="AG256" s="439"/>
      <c r="AH256" s="439"/>
      <c r="AI256" s="439"/>
      <c r="AJ256" s="439"/>
      <c r="AK256" s="439"/>
      <c r="AL256" s="439"/>
      <c r="AM256" s="439"/>
      <c r="AN256" s="439"/>
      <c r="AO256" s="439"/>
      <c r="AP256" s="439"/>
      <c r="AQ256" s="439"/>
      <c r="AR256" s="439"/>
      <c r="AS256" s="439"/>
      <c r="AT256" s="439"/>
      <c r="AU256" s="439"/>
      <c r="AV256" s="439"/>
      <c r="AW256" s="439"/>
      <c r="AX256" s="439"/>
      <c r="AY256" s="439"/>
      <c r="AZ256" s="439"/>
      <c r="BA256" s="94"/>
      <c r="BB256" s="47"/>
    </row>
    <row r="257" spans="1:54" s="63" customFormat="1" ht="27" customHeight="1" hidden="1">
      <c r="A257" s="47"/>
      <c r="B257" s="439" t="s">
        <v>0</v>
      </c>
      <c r="C257" s="439"/>
      <c r="D257" s="439"/>
      <c r="E257" s="439"/>
      <c r="F257" s="439"/>
      <c r="G257" s="439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  <c r="T257" s="439"/>
      <c r="U257" s="439"/>
      <c r="V257" s="439"/>
      <c r="W257" s="439"/>
      <c r="X257" s="439"/>
      <c r="Y257" s="439"/>
      <c r="Z257" s="439"/>
      <c r="AA257" s="439"/>
      <c r="AB257" s="439"/>
      <c r="AC257" s="439"/>
      <c r="AD257" s="439"/>
      <c r="AE257" s="439"/>
      <c r="AF257" s="439"/>
      <c r="AG257" s="439"/>
      <c r="AH257" s="439"/>
      <c r="AI257" s="439"/>
      <c r="AJ257" s="439"/>
      <c r="AK257" s="439"/>
      <c r="AL257" s="439"/>
      <c r="AM257" s="439"/>
      <c r="AN257" s="439"/>
      <c r="AO257" s="439"/>
      <c r="AP257" s="439"/>
      <c r="AQ257" s="439"/>
      <c r="AR257" s="439"/>
      <c r="AS257" s="439"/>
      <c r="AT257" s="439"/>
      <c r="AU257" s="439"/>
      <c r="AV257" s="439"/>
      <c r="AW257" s="439"/>
      <c r="AX257" s="439"/>
      <c r="AY257" s="439"/>
      <c r="AZ257" s="439"/>
      <c r="BA257" s="94"/>
      <c r="BB257" s="47"/>
    </row>
    <row r="258" spans="1:54" s="63" customFormat="1" ht="27" customHeight="1" hidden="1">
      <c r="A258" s="47"/>
      <c r="B258" s="439" t="s">
        <v>1</v>
      </c>
      <c r="C258" s="439"/>
      <c r="D258" s="439"/>
      <c r="E258" s="439"/>
      <c r="F258" s="439"/>
      <c r="G258" s="439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  <c r="T258" s="439"/>
      <c r="U258" s="439"/>
      <c r="V258" s="439"/>
      <c r="W258" s="439"/>
      <c r="X258" s="439"/>
      <c r="Y258" s="439"/>
      <c r="Z258" s="439"/>
      <c r="AA258" s="439"/>
      <c r="AB258" s="439"/>
      <c r="AC258" s="439"/>
      <c r="AD258" s="439"/>
      <c r="AE258" s="439"/>
      <c r="AF258" s="439"/>
      <c r="AG258" s="439"/>
      <c r="AH258" s="439"/>
      <c r="AI258" s="439"/>
      <c r="AJ258" s="439"/>
      <c r="AK258" s="439"/>
      <c r="AL258" s="439"/>
      <c r="AM258" s="439"/>
      <c r="AN258" s="439"/>
      <c r="AO258" s="439"/>
      <c r="AP258" s="439"/>
      <c r="AQ258" s="439"/>
      <c r="AR258" s="439"/>
      <c r="AS258" s="439"/>
      <c r="AT258" s="439"/>
      <c r="AU258" s="439"/>
      <c r="AV258" s="439"/>
      <c r="AW258" s="439"/>
      <c r="AX258" s="439"/>
      <c r="AY258" s="439"/>
      <c r="AZ258" s="439"/>
      <c r="BA258" s="94"/>
      <c r="BB258" s="47"/>
    </row>
    <row r="259" spans="1:54" s="63" customFormat="1" ht="27" customHeight="1" hidden="1">
      <c r="A259" s="47"/>
      <c r="B259" s="439" t="s">
        <v>5</v>
      </c>
      <c r="C259" s="439"/>
      <c r="D259" s="439"/>
      <c r="E259" s="439"/>
      <c r="F259" s="439"/>
      <c r="G259" s="43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  <c r="T259" s="439"/>
      <c r="U259" s="439"/>
      <c r="V259" s="439"/>
      <c r="W259" s="439"/>
      <c r="X259" s="439"/>
      <c r="Y259" s="439"/>
      <c r="Z259" s="439"/>
      <c r="AA259" s="439"/>
      <c r="AB259" s="439"/>
      <c r="AC259" s="439"/>
      <c r="AD259" s="439"/>
      <c r="AE259" s="439"/>
      <c r="AF259" s="439"/>
      <c r="AG259" s="439"/>
      <c r="AH259" s="439"/>
      <c r="AI259" s="439"/>
      <c r="AJ259" s="439"/>
      <c r="AK259" s="439"/>
      <c r="AL259" s="439"/>
      <c r="AM259" s="439"/>
      <c r="AN259" s="439"/>
      <c r="AO259" s="439"/>
      <c r="AP259" s="439"/>
      <c r="AQ259" s="439"/>
      <c r="AR259" s="439"/>
      <c r="AS259" s="439"/>
      <c r="AT259" s="439"/>
      <c r="AU259" s="439"/>
      <c r="AV259" s="439"/>
      <c r="AW259" s="439"/>
      <c r="AX259" s="439"/>
      <c r="AY259" s="439"/>
      <c r="AZ259" s="439"/>
      <c r="BA259" s="94"/>
      <c r="BB259" s="47"/>
    </row>
    <row r="260" spans="1:54" s="63" customFormat="1" ht="27" customHeight="1" hidden="1">
      <c r="A260" s="47"/>
      <c r="B260" s="439" t="s">
        <v>6</v>
      </c>
      <c r="C260" s="439"/>
      <c r="D260" s="439"/>
      <c r="E260" s="439"/>
      <c r="F260" s="439"/>
      <c r="G260" s="439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  <c r="T260" s="439"/>
      <c r="U260" s="439"/>
      <c r="V260" s="439"/>
      <c r="W260" s="439"/>
      <c r="X260" s="439"/>
      <c r="Y260" s="439"/>
      <c r="Z260" s="439"/>
      <c r="AA260" s="439"/>
      <c r="AB260" s="439"/>
      <c r="AC260" s="439"/>
      <c r="AD260" s="439"/>
      <c r="AE260" s="439"/>
      <c r="AF260" s="439"/>
      <c r="AG260" s="439"/>
      <c r="AH260" s="439"/>
      <c r="AI260" s="439"/>
      <c r="AJ260" s="439"/>
      <c r="AK260" s="439"/>
      <c r="AL260" s="439"/>
      <c r="AM260" s="439"/>
      <c r="AN260" s="439"/>
      <c r="AO260" s="439"/>
      <c r="AP260" s="439"/>
      <c r="AQ260" s="439"/>
      <c r="AR260" s="439"/>
      <c r="AS260" s="439"/>
      <c r="AT260" s="439"/>
      <c r="AU260" s="439"/>
      <c r="AV260" s="439"/>
      <c r="AW260" s="439"/>
      <c r="AX260" s="439"/>
      <c r="AY260" s="439"/>
      <c r="AZ260" s="439"/>
      <c r="BA260" s="94"/>
      <c r="BB260" s="47"/>
    </row>
    <row r="261" spans="1:54" s="63" customFormat="1" ht="52.5" customHeight="1" hidden="1">
      <c r="A261" s="47"/>
      <c r="B261" s="439" t="s">
        <v>7</v>
      </c>
      <c r="C261" s="439"/>
      <c r="D261" s="439"/>
      <c r="E261" s="439"/>
      <c r="F261" s="439"/>
      <c r="G261" s="439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  <c r="T261" s="439"/>
      <c r="U261" s="439"/>
      <c r="V261" s="439"/>
      <c r="W261" s="439"/>
      <c r="X261" s="439"/>
      <c r="Y261" s="439"/>
      <c r="Z261" s="439"/>
      <c r="AA261" s="439"/>
      <c r="AB261" s="439"/>
      <c r="AC261" s="439"/>
      <c r="AD261" s="439"/>
      <c r="AE261" s="439"/>
      <c r="AF261" s="439"/>
      <c r="AG261" s="439"/>
      <c r="AH261" s="439"/>
      <c r="AI261" s="439"/>
      <c r="AJ261" s="439"/>
      <c r="AK261" s="439"/>
      <c r="AL261" s="439"/>
      <c r="AM261" s="439"/>
      <c r="AN261" s="439"/>
      <c r="AO261" s="439"/>
      <c r="AP261" s="439"/>
      <c r="AQ261" s="439"/>
      <c r="AR261" s="439"/>
      <c r="AS261" s="439"/>
      <c r="AT261" s="439"/>
      <c r="AU261" s="439"/>
      <c r="AV261" s="439"/>
      <c r="AW261" s="439"/>
      <c r="AX261" s="439"/>
      <c r="AY261" s="439"/>
      <c r="AZ261" s="439"/>
      <c r="BA261" s="94"/>
      <c r="BB261" s="47"/>
    </row>
    <row r="262" spans="1:54" s="63" customFormat="1" ht="27" customHeight="1" hidden="1">
      <c r="A262" s="47"/>
      <c r="B262" s="439" t="s">
        <v>8</v>
      </c>
      <c r="C262" s="439"/>
      <c r="D262" s="439"/>
      <c r="E262" s="439"/>
      <c r="F262" s="439"/>
      <c r="G262" s="439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  <c r="T262" s="439"/>
      <c r="U262" s="439"/>
      <c r="V262" s="439"/>
      <c r="W262" s="439"/>
      <c r="X262" s="439"/>
      <c r="Y262" s="439"/>
      <c r="Z262" s="439"/>
      <c r="AA262" s="439"/>
      <c r="AB262" s="439"/>
      <c r="AC262" s="439"/>
      <c r="AD262" s="439"/>
      <c r="AE262" s="439"/>
      <c r="AF262" s="439"/>
      <c r="AG262" s="439"/>
      <c r="AH262" s="439"/>
      <c r="AI262" s="439"/>
      <c r="AJ262" s="439"/>
      <c r="AK262" s="439"/>
      <c r="AL262" s="439"/>
      <c r="AM262" s="439"/>
      <c r="AN262" s="439"/>
      <c r="AO262" s="439"/>
      <c r="AP262" s="439"/>
      <c r="AQ262" s="439"/>
      <c r="AR262" s="439"/>
      <c r="AS262" s="439"/>
      <c r="AT262" s="439"/>
      <c r="AU262" s="439"/>
      <c r="AV262" s="439"/>
      <c r="AW262" s="439"/>
      <c r="AX262" s="439"/>
      <c r="AY262" s="439"/>
      <c r="AZ262" s="439"/>
      <c r="BA262" s="94"/>
      <c r="BB262" s="47"/>
    </row>
    <row r="263" spans="1:54" s="63" customFormat="1" ht="52.5" customHeight="1" hidden="1">
      <c r="A263" s="47"/>
      <c r="B263" s="439" t="s">
        <v>9</v>
      </c>
      <c r="C263" s="439"/>
      <c r="D263" s="439"/>
      <c r="E263" s="439"/>
      <c r="F263" s="439"/>
      <c r="G263" s="439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  <c r="T263" s="439"/>
      <c r="U263" s="439"/>
      <c r="V263" s="439"/>
      <c r="W263" s="439"/>
      <c r="X263" s="439"/>
      <c r="Y263" s="439"/>
      <c r="Z263" s="439"/>
      <c r="AA263" s="439"/>
      <c r="AB263" s="439"/>
      <c r="AC263" s="439"/>
      <c r="AD263" s="439"/>
      <c r="AE263" s="439"/>
      <c r="AF263" s="439"/>
      <c r="AG263" s="439"/>
      <c r="AH263" s="439"/>
      <c r="AI263" s="439"/>
      <c r="AJ263" s="439"/>
      <c r="AK263" s="439"/>
      <c r="AL263" s="439"/>
      <c r="AM263" s="439"/>
      <c r="AN263" s="439"/>
      <c r="AO263" s="439"/>
      <c r="AP263" s="439"/>
      <c r="AQ263" s="439"/>
      <c r="AR263" s="439"/>
      <c r="AS263" s="439"/>
      <c r="AT263" s="439"/>
      <c r="AU263" s="439"/>
      <c r="AV263" s="439"/>
      <c r="AW263" s="439"/>
      <c r="AX263" s="439"/>
      <c r="AY263" s="439"/>
      <c r="AZ263" s="439"/>
      <c r="BA263" s="94"/>
      <c r="BB263" s="47"/>
    </row>
    <row r="264" spans="1:54" s="63" customFormat="1" ht="27" customHeight="1" hidden="1">
      <c r="A264" s="47"/>
      <c r="B264" s="439" t="s">
        <v>11</v>
      </c>
      <c r="C264" s="439"/>
      <c r="D264" s="439"/>
      <c r="E264" s="439"/>
      <c r="F264" s="439"/>
      <c r="G264" s="439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  <c r="T264" s="439"/>
      <c r="U264" s="439"/>
      <c r="V264" s="439"/>
      <c r="W264" s="439"/>
      <c r="X264" s="439"/>
      <c r="Y264" s="439"/>
      <c r="Z264" s="439"/>
      <c r="AA264" s="439"/>
      <c r="AB264" s="439"/>
      <c r="AC264" s="439"/>
      <c r="AD264" s="439"/>
      <c r="AE264" s="439"/>
      <c r="AF264" s="439"/>
      <c r="AG264" s="439"/>
      <c r="AH264" s="439"/>
      <c r="AI264" s="439"/>
      <c r="AJ264" s="439"/>
      <c r="AK264" s="439"/>
      <c r="AL264" s="439"/>
      <c r="AM264" s="439"/>
      <c r="AN264" s="439"/>
      <c r="AO264" s="439"/>
      <c r="AP264" s="439"/>
      <c r="AQ264" s="439"/>
      <c r="AR264" s="439"/>
      <c r="AS264" s="439"/>
      <c r="AT264" s="439"/>
      <c r="AU264" s="439"/>
      <c r="AV264" s="439"/>
      <c r="AW264" s="439"/>
      <c r="AX264" s="439"/>
      <c r="AY264" s="439"/>
      <c r="AZ264" s="439"/>
      <c r="BA264" s="94"/>
      <c r="BB264" s="47"/>
    </row>
    <row r="265" spans="1:54" s="63" customFormat="1" ht="52.5" customHeight="1" hidden="1">
      <c r="A265" s="47"/>
      <c r="B265" s="439" t="s">
        <v>12</v>
      </c>
      <c r="C265" s="439"/>
      <c r="D265" s="439"/>
      <c r="E265" s="439"/>
      <c r="F265" s="439"/>
      <c r="G265" s="439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  <c r="T265" s="439"/>
      <c r="U265" s="439"/>
      <c r="V265" s="439"/>
      <c r="W265" s="439"/>
      <c r="X265" s="439"/>
      <c r="Y265" s="439"/>
      <c r="Z265" s="439"/>
      <c r="AA265" s="439"/>
      <c r="AB265" s="439"/>
      <c r="AC265" s="439"/>
      <c r="AD265" s="439"/>
      <c r="AE265" s="439"/>
      <c r="AF265" s="439"/>
      <c r="AG265" s="439"/>
      <c r="AH265" s="439"/>
      <c r="AI265" s="439"/>
      <c r="AJ265" s="439"/>
      <c r="AK265" s="439"/>
      <c r="AL265" s="439"/>
      <c r="AM265" s="439"/>
      <c r="AN265" s="439"/>
      <c r="AO265" s="439"/>
      <c r="AP265" s="439"/>
      <c r="AQ265" s="439"/>
      <c r="AR265" s="439"/>
      <c r="AS265" s="439"/>
      <c r="AT265" s="439"/>
      <c r="AU265" s="439"/>
      <c r="AV265" s="439"/>
      <c r="AW265" s="439"/>
      <c r="AX265" s="439"/>
      <c r="AY265" s="439"/>
      <c r="AZ265" s="439"/>
      <c r="BA265" s="94"/>
      <c r="BB265" s="47"/>
    </row>
    <row r="266" spans="1:54" s="63" customFormat="1" ht="15" customHeight="1" hidden="1">
      <c r="A266" s="47"/>
      <c r="B266" s="116"/>
      <c r="C266" s="116"/>
      <c r="D266" s="116"/>
      <c r="E266" s="116"/>
      <c r="F266" s="116"/>
      <c r="G266" s="116"/>
      <c r="H266" s="116"/>
      <c r="I266" s="116"/>
      <c r="J266" s="87"/>
      <c r="K266" s="87"/>
      <c r="L266" s="87"/>
      <c r="M266" s="87"/>
      <c r="N266" s="87"/>
      <c r="O266" s="87"/>
      <c r="P266" s="87"/>
      <c r="Q266" s="87"/>
      <c r="R266" s="74"/>
      <c r="S266" s="74"/>
      <c r="T266" s="74"/>
      <c r="U266" s="74"/>
      <c r="V266" s="7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47"/>
    </row>
    <row r="267" spans="1:54" s="144" customFormat="1" ht="18" customHeight="1">
      <c r="A267" s="47"/>
      <c r="B267" s="48"/>
      <c r="C267" s="299" t="s">
        <v>424</v>
      </c>
      <c r="D267" s="299"/>
      <c r="E267" s="299"/>
      <c r="F267" s="299"/>
      <c r="G267" s="299"/>
      <c r="H267" s="299"/>
      <c r="I267" s="48"/>
      <c r="J267" s="301" t="str">
        <f>'ФОТ (119)'!J62:Y62</f>
        <v>Директор</v>
      </c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1"/>
      <c r="V267" s="301"/>
      <c r="W267" s="301"/>
      <c r="X267" s="301"/>
      <c r="Y267" s="301"/>
      <c r="Z267" s="48"/>
      <c r="AA267" s="48"/>
      <c r="AB267" s="301"/>
      <c r="AC267" s="301"/>
      <c r="AD267" s="301"/>
      <c r="AE267" s="301"/>
      <c r="AF267" s="301"/>
      <c r="AG267" s="301"/>
      <c r="AH267" s="301"/>
      <c r="AI267" s="47"/>
      <c r="AJ267" s="47"/>
      <c r="AK267" s="301" t="str">
        <f>'ФОТ (119)'!AK62:AZ62</f>
        <v>Е.А.Фролова</v>
      </c>
      <c r="AL267" s="301"/>
      <c r="AM267" s="301"/>
      <c r="AN267" s="301"/>
      <c r="AO267" s="301"/>
      <c r="AP267" s="301"/>
      <c r="AQ267" s="301"/>
      <c r="AR267" s="301"/>
      <c r="AS267" s="301"/>
      <c r="AT267" s="301"/>
      <c r="AU267" s="301"/>
      <c r="AV267" s="301"/>
      <c r="AW267" s="301"/>
      <c r="AX267" s="301"/>
      <c r="AY267" s="301"/>
      <c r="AZ267" s="301"/>
      <c r="BA267" s="143"/>
      <c r="BB267" s="143"/>
    </row>
    <row r="268" spans="1:54" s="144" customFormat="1" ht="18" customHeight="1">
      <c r="A268" s="47"/>
      <c r="B268" s="48"/>
      <c r="C268" s="299" t="s">
        <v>426</v>
      </c>
      <c r="D268" s="299"/>
      <c r="E268" s="299"/>
      <c r="F268" s="299"/>
      <c r="G268" s="299"/>
      <c r="H268" s="299"/>
      <c r="I268" s="48"/>
      <c r="J268" s="300" t="s">
        <v>427</v>
      </c>
      <c r="K268" s="300"/>
      <c r="L268" s="300"/>
      <c r="M268" s="300"/>
      <c r="N268" s="300"/>
      <c r="O268" s="300"/>
      <c r="P268" s="300"/>
      <c r="Q268" s="300"/>
      <c r="R268" s="300"/>
      <c r="S268" s="300"/>
      <c r="T268" s="300"/>
      <c r="U268" s="300"/>
      <c r="V268" s="300"/>
      <c r="W268" s="300"/>
      <c r="X268" s="300"/>
      <c r="Y268" s="300"/>
      <c r="Z268" s="50"/>
      <c r="AA268" s="50"/>
      <c r="AB268" s="300" t="s">
        <v>428</v>
      </c>
      <c r="AC268" s="300"/>
      <c r="AD268" s="300"/>
      <c r="AE268" s="300"/>
      <c r="AF268" s="300"/>
      <c r="AG268" s="300"/>
      <c r="AH268" s="300"/>
      <c r="AI268" s="51"/>
      <c r="AJ268" s="51"/>
      <c r="AK268" s="300" t="s">
        <v>429</v>
      </c>
      <c r="AL268" s="300"/>
      <c r="AM268" s="300"/>
      <c r="AN268" s="300"/>
      <c r="AO268" s="300"/>
      <c r="AP268" s="300"/>
      <c r="AQ268" s="300"/>
      <c r="AR268" s="300"/>
      <c r="AS268" s="300"/>
      <c r="AT268" s="300"/>
      <c r="AU268" s="300"/>
      <c r="AV268" s="300"/>
      <c r="AW268" s="300"/>
      <c r="AX268" s="300"/>
      <c r="AY268" s="300"/>
      <c r="AZ268" s="300"/>
      <c r="BA268" s="143"/>
      <c r="BB268" s="143"/>
    </row>
    <row r="269" spans="1:54" s="144" customFormat="1" ht="18" customHeight="1">
      <c r="A269" s="47"/>
      <c r="B269" s="48"/>
      <c r="C269" s="48"/>
      <c r="D269" s="48"/>
      <c r="E269" s="48"/>
      <c r="F269" s="48"/>
      <c r="G269" s="48"/>
      <c r="H269" s="48"/>
      <c r="I269" s="48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1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143"/>
      <c r="BB269" s="143"/>
    </row>
    <row r="270" spans="1:54" s="144" customFormat="1" ht="18" customHeight="1">
      <c r="A270" s="143"/>
      <c r="B270" s="48"/>
      <c r="C270" s="299" t="s">
        <v>430</v>
      </c>
      <c r="D270" s="299"/>
      <c r="E270" s="299"/>
      <c r="F270" s="299"/>
      <c r="G270" s="299"/>
      <c r="H270" s="299"/>
      <c r="I270" s="48"/>
      <c r="J270" s="387" t="str">
        <f>'ФОТ (119)'!J65:Y65</f>
        <v>Гл.бухгалтер</v>
      </c>
      <c r="K270" s="387"/>
      <c r="L270" s="387"/>
      <c r="M270" s="387"/>
      <c r="N270" s="387"/>
      <c r="O270" s="387"/>
      <c r="P270" s="387"/>
      <c r="Q270" s="387"/>
      <c r="R270" s="387"/>
      <c r="S270" s="387"/>
      <c r="T270" s="387"/>
      <c r="U270" s="387"/>
      <c r="V270" s="387"/>
      <c r="W270" s="387"/>
      <c r="X270" s="387"/>
      <c r="Y270" s="387"/>
      <c r="Z270" s="50"/>
      <c r="AA270" s="50"/>
      <c r="AB270" s="387" t="str">
        <f>'ФОТ (119)'!AB65:AN65</f>
        <v>Филиппова  Е.И.</v>
      </c>
      <c r="AC270" s="387"/>
      <c r="AD270" s="387"/>
      <c r="AE270" s="387"/>
      <c r="AF270" s="387"/>
      <c r="AG270" s="387"/>
      <c r="AH270" s="387"/>
      <c r="AI270" s="387"/>
      <c r="AJ270" s="387"/>
      <c r="AK270" s="387"/>
      <c r="AL270" s="387"/>
      <c r="AM270" s="387"/>
      <c r="AN270" s="387"/>
      <c r="AO270" s="51"/>
      <c r="AP270" s="51"/>
      <c r="AQ270" s="388" t="str">
        <f>'Зем. и имущ. налоги (851)'!AQ121:AZ121</f>
        <v>59-272</v>
      </c>
      <c r="AR270" s="388"/>
      <c r="AS270" s="388"/>
      <c r="AT270" s="388"/>
      <c r="AU270" s="388"/>
      <c r="AV270" s="388"/>
      <c r="AW270" s="388"/>
      <c r="AX270" s="388"/>
      <c r="AY270" s="388"/>
      <c r="AZ270" s="388"/>
      <c r="BA270" s="143"/>
      <c r="BB270" s="143"/>
    </row>
    <row r="271" spans="1:54" s="144" customFormat="1" ht="18" customHeight="1">
      <c r="A271" s="143"/>
      <c r="B271" s="48"/>
      <c r="C271" s="386"/>
      <c r="D271" s="386"/>
      <c r="E271" s="386"/>
      <c r="F271" s="386"/>
      <c r="G271" s="386"/>
      <c r="H271" s="386"/>
      <c r="I271" s="48"/>
      <c r="J271" s="300" t="s">
        <v>427</v>
      </c>
      <c r="K271" s="300"/>
      <c r="L271" s="300"/>
      <c r="M271" s="300"/>
      <c r="N271" s="300"/>
      <c r="O271" s="300"/>
      <c r="P271" s="300"/>
      <c r="Q271" s="300"/>
      <c r="R271" s="300"/>
      <c r="S271" s="300"/>
      <c r="T271" s="300"/>
      <c r="U271" s="300"/>
      <c r="V271" s="300"/>
      <c r="W271" s="300"/>
      <c r="X271" s="300"/>
      <c r="Y271" s="300"/>
      <c r="Z271" s="50"/>
      <c r="AA271" s="50"/>
      <c r="AB271" s="300" t="s">
        <v>434</v>
      </c>
      <c r="AC271" s="300"/>
      <c r="AD271" s="300"/>
      <c r="AE271" s="300"/>
      <c r="AF271" s="300"/>
      <c r="AG271" s="300"/>
      <c r="AH271" s="300"/>
      <c r="AI271" s="300"/>
      <c r="AJ271" s="300"/>
      <c r="AK271" s="300"/>
      <c r="AL271" s="300"/>
      <c r="AM271" s="300"/>
      <c r="AN271" s="300"/>
      <c r="AO271" s="51"/>
      <c r="AP271" s="51"/>
      <c r="AQ271" s="300" t="s">
        <v>435</v>
      </c>
      <c r="AR271" s="300"/>
      <c r="AS271" s="300"/>
      <c r="AT271" s="300"/>
      <c r="AU271" s="300"/>
      <c r="AV271" s="300"/>
      <c r="AW271" s="300"/>
      <c r="AX271" s="300"/>
      <c r="AY271" s="300"/>
      <c r="AZ271" s="300"/>
      <c r="BA271" s="143"/>
      <c r="BB271" s="143"/>
    </row>
    <row r="272" spans="1:54" s="144" customFormat="1" ht="18" customHeight="1">
      <c r="A272" s="143"/>
      <c r="B272" s="48"/>
      <c r="C272" s="48"/>
      <c r="D272" s="48"/>
      <c r="E272" s="48"/>
      <c r="F272" s="48"/>
      <c r="G272" s="48"/>
      <c r="H272" s="48"/>
      <c r="I272" s="48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48"/>
      <c r="AA272" s="48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47"/>
      <c r="AP272" s="47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3"/>
      <c r="BB272" s="143"/>
    </row>
    <row r="273" spans="1:54" s="144" customFormat="1" ht="18" customHeight="1">
      <c r="A273" s="143"/>
      <c r="B273" s="47"/>
      <c r="C273" s="146" t="s">
        <v>436</v>
      </c>
      <c r="D273" s="383" t="s">
        <v>35</v>
      </c>
      <c r="E273" s="383"/>
      <c r="F273" s="48" t="s">
        <v>436</v>
      </c>
      <c r="G273" s="147"/>
      <c r="H273" s="383" t="s">
        <v>10</v>
      </c>
      <c r="I273" s="383"/>
      <c r="J273" s="383"/>
      <c r="K273" s="383"/>
      <c r="L273" s="383"/>
      <c r="M273" s="383"/>
      <c r="N273" s="148"/>
      <c r="O273" s="149"/>
      <c r="P273" s="150">
        <v>20</v>
      </c>
      <c r="Q273" s="384">
        <v>20</v>
      </c>
      <c r="R273" s="384"/>
      <c r="S273" s="48" t="s">
        <v>437</v>
      </c>
      <c r="T273" s="148"/>
      <c r="U273" s="148"/>
      <c r="V273" s="148"/>
      <c r="W273" s="148"/>
      <c r="X273" s="47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7"/>
      <c r="AW273" s="47"/>
      <c r="AX273" s="47"/>
      <c r="AY273" s="47"/>
      <c r="AZ273" s="47"/>
      <c r="BA273" s="47"/>
      <c r="BB273" s="143"/>
    </row>
    <row r="274" spans="1:54" s="69" customFormat="1" ht="18" customHeight="1">
      <c r="A274" s="143"/>
      <c r="B274" s="47"/>
      <c r="C274" s="47"/>
      <c r="D274" s="385"/>
      <c r="E274" s="385"/>
      <c r="F274" s="47"/>
      <c r="G274" s="47"/>
      <c r="H274" s="385"/>
      <c r="I274" s="385"/>
      <c r="J274" s="385"/>
      <c r="K274" s="385"/>
      <c r="L274" s="385"/>
      <c r="M274" s="385"/>
      <c r="N274" s="47"/>
      <c r="O274" s="47"/>
      <c r="P274" s="47"/>
      <c r="Q274" s="385"/>
      <c r="R274" s="385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</row>
  </sheetData>
  <sheetProtection selectLockedCells="1" selectUnlockedCells="1"/>
  <mergeCells count="3597">
    <mergeCell ref="A1:AZ1"/>
    <mergeCell ref="A3:K3"/>
    <mergeCell ref="L3:AZ3"/>
    <mergeCell ref="L4:AZ4"/>
    <mergeCell ref="L5:AZ5"/>
    <mergeCell ref="B8:AS8"/>
    <mergeCell ref="B10:Y12"/>
    <mergeCell ref="Z10:AB12"/>
    <mergeCell ref="AC10:AZ10"/>
    <mergeCell ref="AC11:AH12"/>
    <mergeCell ref="AI11:AN12"/>
    <mergeCell ref="AO11:AT12"/>
    <mergeCell ref="AU11:AZ12"/>
    <mergeCell ref="B13:Y13"/>
    <mergeCell ref="Z13:AB13"/>
    <mergeCell ref="AC13:AH13"/>
    <mergeCell ref="AI13:AN13"/>
    <mergeCell ref="AO15:AT15"/>
    <mergeCell ref="AU15:AZ15"/>
    <mergeCell ref="B14:Y14"/>
    <mergeCell ref="Z14:AB14"/>
    <mergeCell ref="AC14:AH14"/>
    <mergeCell ref="AI14:AN14"/>
    <mergeCell ref="AO13:AT13"/>
    <mergeCell ref="AU13:AZ13"/>
    <mergeCell ref="AO14:AT14"/>
    <mergeCell ref="AU14:AZ14"/>
    <mergeCell ref="AO16:AT16"/>
    <mergeCell ref="AU16:AZ16"/>
    <mergeCell ref="B15:Y15"/>
    <mergeCell ref="Z15:AB15"/>
    <mergeCell ref="B16:Y16"/>
    <mergeCell ref="Z16:AB16"/>
    <mergeCell ref="AC16:AH16"/>
    <mergeCell ref="AI16:AN16"/>
    <mergeCell ref="AC15:AH15"/>
    <mergeCell ref="AI15:AN15"/>
    <mergeCell ref="B17:Y17"/>
    <mergeCell ref="Z17:AB17"/>
    <mergeCell ref="AC17:AH17"/>
    <mergeCell ref="AI17:AN17"/>
    <mergeCell ref="AO19:AT19"/>
    <mergeCell ref="AU19:AZ19"/>
    <mergeCell ref="B18:Y18"/>
    <mergeCell ref="Z18:AB18"/>
    <mergeCell ref="AC18:AH18"/>
    <mergeCell ref="AI18:AN18"/>
    <mergeCell ref="AO17:AT17"/>
    <mergeCell ref="AU17:AZ17"/>
    <mergeCell ref="AO18:AT18"/>
    <mergeCell ref="AU18:AZ18"/>
    <mergeCell ref="AO20:AT20"/>
    <mergeCell ref="AU20:AZ20"/>
    <mergeCell ref="B19:Y19"/>
    <mergeCell ref="Z19:AB19"/>
    <mergeCell ref="B20:Y20"/>
    <mergeCell ref="Z20:AB20"/>
    <mergeCell ref="AC20:AH20"/>
    <mergeCell ref="AI20:AN20"/>
    <mergeCell ref="AC19:AH19"/>
    <mergeCell ref="AI19:AN19"/>
    <mergeCell ref="B21:AZ21"/>
    <mergeCell ref="C22:AZ22"/>
    <mergeCell ref="B23:BJ23"/>
    <mergeCell ref="B25:K27"/>
    <mergeCell ref="L25:AA25"/>
    <mergeCell ref="AB25:AC27"/>
    <mergeCell ref="AD25:AF27"/>
    <mergeCell ref="AG25:AI27"/>
    <mergeCell ref="AJ25:AZ25"/>
    <mergeCell ref="L26:O27"/>
    <mergeCell ref="P26:AA27"/>
    <mergeCell ref="AJ26:AM27"/>
    <mergeCell ref="AN26:AQ27"/>
    <mergeCell ref="AR26:AU27"/>
    <mergeCell ref="AV26:AZ27"/>
    <mergeCell ref="B28:K28"/>
    <mergeCell ref="L28:O28"/>
    <mergeCell ref="P28:AA28"/>
    <mergeCell ref="AB28:AC28"/>
    <mergeCell ref="AD28:AF28"/>
    <mergeCell ref="AG28:AI28"/>
    <mergeCell ref="AJ28:AM28"/>
    <mergeCell ref="AN28:AQ28"/>
    <mergeCell ref="AR28:AU28"/>
    <mergeCell ref="AV28:AZ28"/>
    <mergeCell ref="B29:K29"/>
    <mergeCell ref="L29:O29"/>
    <mergeCell ref="P29:AA29"/>
    <mergeCell ref="AB29:AC31"/>
    <mergeCell ref="AD29:AF31"/>
    <mergeCell ref="AG29:AI29"/>
    <mergeCell ref="AJ29:AM29"/>
    <mergeCell ref="AN29:AQ29"/>
    <mergeCell ref="AR29:AU29"/>
    <mergeCell ref="AV29:AZ29"/>
    <mergeCell ref="B30:K30"/>
    <mergeCell ref="L30:O30"/>
    <mergeCell ref="P30:AA30"/>
    <mergeCell ref="AG30:AI30"/>
    <mergeCell ref="AJ30:AM30"/>
    <mergeCell ref="AN30:AQ30"/>
    <mergeCell ref="AR30:AU30"/>
    <mergeCell ref="AV30:AZ30"/>
    <mergeCell ref="B31:K31"/>
    <mergeCell ref="L31:O31"/>
    <mergeCell ref="P31:AA31"/>
    <mergeCell ref="AG31:AI31"/>
    <mergeCell ref="AJ31:AM31"/>
    <mergeCell ref="AN31:AQ31"/>
    <mergeCell ref="AR31:AU31"/>
    <mergeCell ref="AV31:AZ31"/>
    <mergeCell ref="B32:AF32"/>
    <mergeCell ref="AG32:AI32"/>
    <mergeCell ref="AJ32:AM32"/>
    <mergeCell ref="AN32:AQ32"/>
    <mergeCell ref="AR32:AU32"/>
    <mergeCell ref="AV32:AZ32"/>
    <mergeCell ref="B33:K33"/>
    <mergeCell ref="L33:O33"/>
    <mergeCell ref="P33:AA33"/>
    <mergeCell ref="AB33:AC38"/>
    <mergeCell ref="AD33:AF38"/>
    <mergeCell ref="AG33:AI33"/>
    <mergeCell ref="AJ33:AM33"/>
    <mergeCell ref="AN33:AQ33"/>
    <mergeCell ref="AR33:AU33"/>
    <mergeCell ref="AV33:AZ33"/>
    <mergeCell ref="B34:K34"/>
    <mergeCell ref="L34:O34"/>
    <mergeCell ref="P34:AA34"/>
    <mergeCell ref="AG34:AI34"/>
    <mergeCell ref="AJ34:AM34"/>
    <mergeCell ref="AN34:AQ34"/>
    <mergeCell ref="AR34:AU34"/>
    <mergeCell ref="AV34:AZ34"/>
    <mergeCell ref="B35:K35"/>
    <mergeCell ref="L35:O35"/>
    <mergeCell ref="P35:AA35"/>
    <mergeCell ref="AG35:AI35"/>
    <mergeCell ref="AJ35:AM35"/>
    <mergeCell ref="AN35:AQ35"/>
    <mergeCell ref="AR35:AU35"/>
    <mergeCell ref="AV35:AZ35"/>
    <mergeCell ref="B36:K36"/>
    <mergeCell ref="L36:O36"/>
    <mergeCell ref="P36:AA36"/>
    <mergeCell ref="AG36:AI36"/>
    <mergeCell ref="AJ36:AM36"/>
    <mergeCell ref="AN36:AQ36"/>
    <mergeCell ref="AR36:AU36"/>
    <mergeCell ref="AV36:AZ36"/>
    <mergeCell ref="B37:K37"/>
    <mergeCell ref="L37:O37"/>
    <mergeCell ref="P37:AA37"/>
    <mergeCell ref="AG37:AI37"/>
    <mergeCell ref="AJ37:AM37"/>
    <mergeCell ref="AN37:AQ37"/>
    <mergeCell ref="AR37:AU37"/>
    <mergeCell ref="AV37:AZ37"/>
    <mergeCell ref="B38:K38"/>
    <mergeCell ref="L38:O38"/>
    <mergeCell ref="P38:AA38"/>
    <mergeCell ref="AG38:AI38"/>
    <mergeCell ref="AJ38:AM38"/>
    <mergeCell ref="AN38:AQ38"/>
    <mergeCell ref="AR38:AU38"/>
    <mergeCell ref="AV38:AZ38"/>
    <mergeCell ref="B39:AF39"/>
    <mergeCell ref="AG39:AI39"/>
    <mergeCell ref="AJ39:AM39"/>
    <mergeCell ref="AN39:AQ39"/>
    <mergeCell ref="AR39:AU39"/>
    <mergeCell ref="AV39:AZ39"/>
    <mergeCell ref="B40:K40"/>
    <mergeCell ref="L40:O40"/>
    <mergeCell ref="P40:AA40"/>
    <mergeCell ref="AB40:AC40"/>
    <mergeCell ref="AD40:AF40"/>
    <mergeCell ref="AG40:AI40"/>
    <mergeCell ref="AJ40:AM40"/>
    <mergeCell ref="AN40:AQ40"/>
    <mergeCell ref="AR40:AU40"/>
    <mergeCell ref="AV40:AZ40"/>
    <mergeCell ref="B41:AF41"/>
    <mergeCell ref="AG41:AI41"/>
    <mergeCell ref="AJ41:AM41"/>
    <mergeCell ref="AN41:AQ41"/>
    <mergeCell ref="AR41:AU41"/>
    <mergeCell ref="AV41:AZ41"/>
    <mergeCell ref="AJ46:AM46"/>
    <mergeCell ref="AN46:AQ46"/>
    <mergeCell ref="B42:K42"/>
    <mergeCell ref="L42:O42"/>
    <mergeCell ref="P42:AA42"/>
    <mergeCell ref="AB42:AC59"/>
    <mergeCell ref="B44:K44"/>
    <mergeCell ref="L44:O44"/>
    <mergeCell ref="P44:AA44"/>
    <mergeCell ref="B46:K46"/>
    <mergeCell ref="AJ42:AM42"/>
    <mergeCell ref="AN42:AQ42"/>
    <mergeCell ref="AG44:AI44"/>
    <mergeCell ref="AJ44:AM44"/>
    <mergeCell ref="AN44:AQ44"/>
    <mergeCell ref="AR42:AU42"/>
    <mergeCell ref="AV42:AZ42"/>
    <mergeCell ref="B43:K43"/>
    <mergeCell ref="L43:O43"/>
    <mergeCell ref="P43:AA43"/>
    <mergeCell ref="AG43:AI43"/>
    <mergeCell ref="AJ43:AM43"/>
    <mergeCell ref="AN43:AQ43"/>
    <mergeCell ref="AR43:AU43"/>
    <mergeCell ref="AV43:AZ43"/>
    <mergeCell ref="AR44:AU44"/>
    <mergeCell ref="AV44:AZ44"/>
    <mergeCell ref="B45:K45"/>
    <mergeCell ref="L45:O45"/>
    <mergeCell ref="P45:AA45"/>
    <mergeCell ref="AG45:AI45"/>
    <mergeCell ref="AJ45:AM45"/>
    <mergeCell ref="AN45:AQ45"/>
    <mergeCell ref="AR45:AU45"/>
    <mergeCell ref="AV45:AZ45"/>
    <mergeCell ref="AR46:AU46"/>
    <mergeCell ref="AV46:AZ46"/>
    <mergeCell ref="B47:K47"/>
    <mergeCell ref="L47:O47"/>
    <mergeCell ref="P47:AA47"/>
    <mergeCell ref="AG47:AI47"/>
    <mergeCell ref="AJ47:AM47"/>
    <mergeCell ref="AN47:AQ47"/>
    <mergeCell ref="AR47:AU47"/>
    <mergeCell ref="AV47:AZ47"/>
    <mergeCell ref="B48:K48"/>
    <mergeCell ref="L48:O48"/>
    <mergeCell ref="P48:AA48"/>
    <mergeCell ref="AG48:AI48"/>
    <mergeCell ref="AD42:AF59"/>
    <mergeCell ref="AG42:AI42"/>
    <mergeCell ref="AG46:AI46"/>
    <mergeCell ref="L46:O46"/>
    <mergeCell ref="P46:AA46"/>
    <mergeCell ref="B49:K49"/>
    <mergeCell ref="AJ48:AM48"/>
    <mergeCell ref="AN48:AQ48"/>
    <mergeCell ref="AR48:AU48"/>
    <mergeCell ref="AV48:AZ48"/>
    <mergeCell ref="L49:O49"/>
    <mergeCell ref="P49:AA49"/>
    <mergeCell ref="AG49:AI49"/>
    <mergeCell ref="AJ49:AM49"/>
    <mergeCell ref="AN49:AQ49"/>
    <mergeCell ref="AR49:AU49"/>
    <mergeCell ref="AV49:AZ49"/>
    <mergeCell ref="B50:K50"/>
    <mergeCell ref="L50:O50"/>
    <mergeCell ref="P50:AA50"/>
    <mergeCell ref="AG50:AI50"/>
    <mergeCell ref="AJ50:AM50"/>
    <mergeCell ref="AN50:AQ50"/>
    <mergeCell ref="AR50:AU50"/>
    <mergeCell ref="AV50:AZ50"/>
    <mergeCell ref="B51:K51"/>
    <mergeCell ref="L51:O51"/>
    <mergeCell ref="P51:AA51"/>
    <mergeCell ref="AG51:AI51"/>
    <mergeCell ref="AJ51:AM51"/>
    <mergeCell ref="AN51:AQ51"/>
    <mergeCell ref="AR51:AU51"/>
    <mergeCell ref="AV51:AZ51"/>
    <mergeCell ref="B52:K52"/>
    <mergeCell ref="L52:O52"/>
    <mergeCell ref="P52:AA52"/>
    <mergeCell ref="AG52:AI52"/>
    <mergeCell ref="AJ52:AM52"/>
    <mergeCell ref="AN52:AQ52"/>
    <mergeCell ref="AR52:AU52"/>
    <mergeCell ref="AV52:AZ52"/>
    <mergeCell ref="B53:K53"/>
    <mergeCell ref="L53:O53"/>
    <mergeCell ref="P53:AA53"/>
    <mergeCell ref="AG53:AI53"/>
    <mergeCell ref="AJ53:AM53"/>
    <mergeCell ref="AN53:AQ53"/>
    <mergeCell ref="AR53:AU53"/>
    <mergeCell ref="AV53:AZ53"/>
    <mergeCell ref="B54:K54"/>
    <mergeCell ref="L54:O54"/>
    <mergeCell ref="P54:AA54"/>
    <mergeCell ref="AG54:AI54"/>
    <mergeCell ref="AJ54:AM54"/>
    <mergeCell ref="AN54:AQ54"/>
    <mergeCell ref="AR54:AU54"/>
    <mergeCell ref="AV54:AZ54"/>
    <mergeCell ref="B55:K55"/>
    <mergeCell ref="L55:O55"/>
    <mergeCell ref="P55:AA55"/>
    <mergeCell ref="AG55:AI55"/>
    <mergeCell ref="AJ55:AM55"/>
    <mergeCell ref="AN55:AQ55"/>
    <mergeCell ref="AR55:AU55"/>
    <mergeCell ref="AV55:AZ55"/>
    <mergeCell ref="B56:K56"/>
    <mergeCell ref="L56:O56"/>
    <mergeCell ref="P56:AA56"/>
    <mergeCell ref="AG56:AI56"/>
    <mergeCell ref="AJ56:AM56"/>
    <mergeCell ref="AN56:AQ56"/>
    <mergeCell ref="AR56:AU56"/>
    <mergeCell ref="AV56:AZ56"/>
    <mergeCell ref="B57:K57"/>
    <mergeCell ref="L57:O57"/>
    <mergeCell ref="P57:AA57"/>
    <mergeCell ref="AG57:AI57"/>
    <mergeCell ref="AJ57:AM57"/>
    <mergeCell ref="AN57:AQ57"/>
    <mergeCell ref="AR57:AU57"/>
    <mergeCell ref="AV57:AZ57"/>
    <mergeCell ref="B58:K58"/>
    <mergeCell ref="L58:O58"/>
    <mergeCell ref="P58:AA58"/>
    <mergeCell ref="AG58:AI58"/>
    <mergeCell ref="AJ58:AM58"/>
    <mergeCell ref="AN58:AQ58"/>
    <mergeCell ref="AR58:AU58"/>
    <mergeCell ref="AV58:AZ58"/>
    <mergeCell ref="B59:K59"/>
    <mergeCell ref="L59:O59"/>
    <mergeCell ref="P59:AA59"/>
    <mergeCell ref="AG59:AI59"/>
    <mergeCell ref="AJ59:AM59"/>
    <mergeCell ref="AN59:AQ59"/>
    <mergeCell ref="AR59:AU59"/>
    <mergeCell ref="AV59:AZ59"/>
    <mergeCell ref="B60:AF60"/>
    <mergeCell ref="AG60:AI60"/>
    <mergeCell ref="AJ60:AM60"/>
    <mergeCell ref="AN60:AQ60"/>
    <mergeCell ref="AR60:AU60"/>
    <mergeCell ref="AV60:AZ60"/>
    <mergeCell ref="B61:K61"/>
    <mergeCell ref="L61:O61"/>
    <mergeCell ref="P61:AA61"/>
    <mergeCell ref="AB61:AC70"/>
    <mergeCell ref="AD61:AF70"/>
    <mergeCell ref="AG61:AI61"/>
    <mergeCell ref="AJ61:AM61"/>
    <mergeCell ref="AN61:AQ61"/>
    <mergeCell ref="AR61:AU61"/>
    <mergeCell ref="AV61:AZ61"/>
    <mergeCell ref="B62:K62"/>
    <mergeCell ref="L62:O62"/>
    <mergeCell ref="P62:AA62"/>
    <mergeCell ref="AG62:AI62"/>
    <mergeCell ref="AJ62:AM62"/>
    <mergeCell ref="AN62:AQ62"/>
    <mergeCell ref="AR62:AU62"/>
    <mergeCell ref="AV62:AZ62"/>
    <mergeCell ref="B63:K63"/>
    <mergeCell ref="L63:O63"/>
    <mergeCell ref="P63:AA63"/>
    <mergeCell ref="AG63:AI63"/>
    <mergeCell ref="AJ63:AM63"/>
    <mergeCell ref="AN63:AQ63"/>
    <mergeCell ref="AR63:AU63"/>
    <mergeCell ref="AV63:AZ63"/>
    <mergeCell ref="B64:K64"/>
    <mergeCell ref="L64:O64"/>
    <mergeCell ref="P64:AA64"/>
    <mergeCell ref="AG64:AI64"/>
    <mergeCell ref="AJ64:AM64"/>
    <mergeCell ref="AN64:AQ64"/>
    <mergeCell ref="AR64:AU64"/>
    <mergeCell ref="AV64:AZ64"/>
    <mergeCell ref="B65:K65"/>
    <mergeCell ref="L65:O65"/>
    <mergeCell ref="P65:AA65"/>
    <mergeCell ref="AG65:AI65"/>
    <mergeCell ref="AJ65:AM65"/>
    <mergeCell ref="AN65:AQ65"/>
    <mergeCell ref="AR65:AU65"/>
    <mergeCell ref="AV65:AZ65"/>
    <mergeCell ref="B66:K66"/>
    <mergeCell ref="L66:O66"/>
    <mergeCell ref="P66:AA66"/>
    <mergeCell ref="AG66:AI66"/>
    <mergeCell ref="AJ66:AM66"/>
    <mergeCell ref="AN66:AQ66"/>
    <mergeCell ref="AR66:AU66"/>
    <mergeCell ref="AV66:AZ66"/>
    <mergeCell ref="B67:K67"/>
    <mergeCell ref="L67:O67"/>
    <mergeCell ref="P67:AA67"/>
    <mergeCell ref="AG67:AI67"/>
    <mergeCell ref="AJ67:AM67"/>
    <mergeCell ref="AN67:AQ67"/>
    <mergeCell ref="AR67:AU67"/>
    <mergeCell ref="AV67:AZ67"/>
    <mergeCell ref="B68:K68"/>
    <mergeCell ref="L68:O68"/>
    <mergeCell ref="P68:AA68"/>
    <mergeCell ref="AG68:AI68"/>
    <mergeCell ref="AJ68:AM68"/>
    <mergeCell ref="AN68:AQ68"/>
    <mergeCell ref="AR68:AU68"/>
    <mergeCell ref="AV68:AZ68"/>
    <mergeCell ref="B69:K69"/>
    <mergeCell ref="L69:O69"/>
    <mergeCell ref="P69:AA69"/>
    <mergeCell ref="AG69:AI69"/>
    <mergeCell ref="AJ69:AM69"/>
    <mergeCell ref="AN69:AQ69"/>
    <mergeCell ref="AR69:AU69"/>
    <mergeCell ref="AV69:AZ69"/>
    <mergeCell ref="B70:K70"/>
    <mergeCell ref="L70:O70"/>
    <mergeCell ref="P70:AA70"/>
    <mergeCell ref="AG70:AI70"/>
    <mergeCell ref="AJ70:AM70"/>
    <mergeCell ref="AN70:AQ70"/>
    <mergeCell ref="AR70:AU70"/>
    <mergeCell ref="AV70:AZ70"/>
    <mergeCell ref="B71:AF71"/>
    <mergeCell ref="AG71:AI71"/>
    <mergeCell ref="AJ71:AM71"/>
    <mergeCell ref="AN71:AQ71"/>
    <mergeCell ref="AR71:AU71"/>
    <mergeCell ref="AV71:AZ71"/>
    <mergeCell ref="B72:K72"/>
    <mergeCell ref="L72:O72"/>
    <mergeCell ref="P72:AA72"/>
    <mergeCell ref="AB72:AC72"/>
    <mergeCell ref="AD72:AF72"/>
    <mergeCell ref="AG72:AI72"/>
    <mergeCell ref="AJ72:AM72"/>
    <mergeCell ref="AN72:AQ72"/>
    <mergeCell ref="AR72:AU72"/>
    <mergeCell ref="AV72:AZ72"/>
    <mergeCell ref="B73:AF73"/>
    <mergeCell ref="AG73:AI73"/>
    <mergeCell ref="AJ73:AM73"/>
    <mergeCell ref="AN73:AQ73"/>
    <mergeCell ref="AR73:AU73"/>
    <mergeCell ref="AV73:AZ73"/>
    <mergeCell ref="B74:K74"/>
    <mergeCell ref="L74:O74"/>
    <mergeCell ref="P74:AA74"/>
    <mergeCell ref="AB74:AC74"/>
    <mergeCell ref="AD74:AF74"/>
    <mergeCell ref="AG74:AI74"/>
    <mergeCell ref="AJ74:AM74"/>
    <mergeCell ref="AN74:AQ74"/>
    <mergeCell ref="AR74:AU74"/>
    <mergeCell ref="AV74:AZ74"/>
    <mergeCell ref="B75:K75"/>
    <mergeCell ref="L75:O75"/>
    <mergeCell ref="P75:AA75"/>
    <mergeCell ref="AB75:AC75"/>
    <mergeCell ref="AD75:AF75"/>
    <mergeCell ref="AG75:AI75"/>
    <mergeCell ref="AJ75:AM75"/>
    <mergeCell ref="AN75:AQ75"/>
    <mergeCell ref="AR75:AU75"/>
    <mergeCell ref="AV75:AZ75"/>
    <mergeCell ref="B76:K76"/>
    <mergeCell ref="L76:O76"/>
    <mergeCell ref="P76:AA76"/>
    <mergeCell ref="AB76:AC76"/>
    <mergeCell ref="AD76:AF76"/>
    <mergeCell ref="AG76:AI76"/>
    <mergeCell ref="AJ76:AM76"/>
    <mergeCell ref="AN76:AQ76"/>
    <mergeCell ref="AR76:AU76"/>
    <mergeCell ref="AV76:AZ76"/>
    <mergeCell ref="B77:AF77"/>
    <mergeCell ref="AG77:AI77"/>
    <mergeCell ref="AJ77:AM77"/>
    <mergeCell ref="AN77:AQ77"/>
    <mergeCell ref="AR77:AU77"/>
    <mergeCell ref="AV77:AZ77"/>
    <mergeCell ref="AJ78:AM78"/>
    <mergeCell ref="AN78:AQ78"/>
    <mergeCell ref="B78:K78"/>
    <mergeCell ref="L78:O78"/>
    <mergeCell ref="P78:AA78"/>
    <mergeCell ref="AB78:AC78"/>
    <mergeCell ref="AR78:AU78"/>
    <mergeCell ref="AV78:AZ78"/>
    <mergeCell ref="B79:AF79"/>
    <mergeCell ref="AG79:AI79"/>
    <mergeCell ref="AJ79:AM79"/>
    <mergeCell ref="AN79:AQ79"/>
    <mergeCell ref="AR79:AU79"/>
    <mergeCell ref="AV79:AZ79"/>
    <mergeCell ref="AD78:AF78"/>
    <mergeCell ref="AG78:AI78"/>
    <mergeCell ref="AJ80:AM80"/>
    <mergeCell ref="AN80:AQ80"/>
    <mergeCell ref="B80:K80"/>
    <mergeCell ref="L80:O80"/>
    <mergeCell ref="P80:AA80"/>
    <mergeCell ref="AB80:AC80"/>
    <mergeCell ref="AR80:AU80"/>
    <mergeCell ref="AV80:AZ80"/>
    <mergeCell ref="B81:AF81"/>
    <mergeCell ref="AG81:AI81"/>
    <mergeCell ref="AJ81:AM81"/>
    <mergeCell ref="AN81:AQ81"/>
    <mergeCell ref="AR81:AU81"/>
    <mergeCell ref="AV81:AZ81"/>
    <mergeCell ref="AD80:AF80"/>
    <mergeCell ref="AG80:AI80"/>
    <mergeCell ref="AV82:AZ82"/>
    <mergeCell ref="B83:AF83"/>
    <mergeCell ref="AG83:AI83"/>
    <mergeCell ref="AJ83:AM83"/>
    <mergeCell ref="AN83:AQ83"/>
    <mergeCell ref="AR83:AU83"/>
    <mergeCell ref="AV83:AZ83"/>
    <mergeCell ref="AD82:AF82"/>
    <mergeCell ref="AG82:AI82"/>
    <mergeCell ref="AJ82:AM82"/>
    <mergeCell ref="B89:K89"/>
    <mergeCell ref="L89:O89"/>
    <mergeCell ref="P89:AA89"/>
    <mergeCell ref="AR82:AU82"/>
    <mergeCell ref="AN82:AQ82"/>
    <mergeCell ref="B82:K82"/>
    <mergeCell ref="L82:O82"/>
    <mergeCell ref="P82:AA82"/>
    <mergeCell ref="AB82:AC82"/>
    <mergeCell ref="AG89:AI89"/>
    <mergeCell ref="AJ89:AM89"/>
    <mergeCell ref="AN89:AQ89"/>
    <mergeCell ref="B84:K84"/>
    <mergeCell ref="L84:O84"/>
    <mergeCell ref="P84:AA84"/>
    <mergeCell ref="AB84:AC89"/>
    <mergeCell ref="B86:K86"/>
    <mergeCell ref="L86:O86"/>
    <mergeCell ref="P86:AA86"/>
    <mergeCell ref="AJ84:AM84"/>
    <mergeCell ref="AN84:AQ84"/>
    <mergeCell ref="AG86:AI86"/>
    <mergeCell ref="AJ86:AM86"/>
    <mergeCell ref="AN86:AQ86"/>
    <mergeCell ref="AR84:AU84"/>
    <mergeCell ref="AV84:AZ84"/>
    <mergeCell ref="B85:K85"/>
    <mergeCell ref="L85:O85"/>
    <mergeCell ref="P85:AA85"/>
    <mergeCell ref="AG85:AI85"/>
    <mergeCell ref="AJ85:AM85"/>
    <mergeCell ref="AN85:AQ85"/>
    <mergeCell ref="AR85:AU85"/>
    <mergeCell ref="AV85:AZ85"/>
    <mergeCell ref="AR86:AU86"/>
    <mergeCell ref="AV86:AZ86"/>
    <mergeCell ref="B87:K87"/>
    <mergeCell ref="L87:O87"/>
    <mergeCell ref="P87:AA87"/>
    <mergeCell ref="AG87:AI87"/>
    <mergeCell ref="AJ87:AM87"/>
    <mergeCell ref="AN87:AQ87"/>
    <mergeCell ref="AR87:AU87"/>
    <mergeCell ref="AV87:AZ87"/>
    <mergeCell ref="AR89:AU89"/>
    <mergeCell ref="AV89:AZ89"/>
    <mergeCell ref="B90:AF90"/>
    <mergeCell ref="AG90:AI90"/>
    <mergeCell ref="AJ90:AM90"/>
    <mergeCell ref="AN90:AQ90"/>
    <mergeCell ref="AR90:AU90"/>
    <mergeCell ref="AV90:AZ90"/>
    <mergeCell ref="AD84:AF89"/>
    <mergeCell ref="AG84:AI84"/>
    <mergeCell ref="AJ91:AM91"/>
    <mergeCell ref="AN91:AQ91"/>
    <mergeCell ref="B91:K91"/>
    <mergeCell ref="L91:O91"/>
    <mergeCell ref="P91:AA91"/>
    <mergeCell ref="AB91:AC91"/>
    <mergeCell ref="AR91:AU91"/>
    <mergeCell ref="AV91:AZ91"/>
    <mergeCell ref="B92:AF92"/>
    <mergeCell ref="AG92:AI92"/>
    <mergeCell ref="AJ92:AM92"/>
    <mergeCell ref="AN92:AQ92"/>
    <mergeCell ref="AR92:AU92"/>
    <mergeCell ref="AV92:AZ92"/>
    <mergeCell ref="AD91:AF91"/>
    <mergeCell ref="AG91:AI91"/>
    <mergeCell ref="B93:AF93"/>
    <mergeCell ref="AG93:AI93"/>
    <mergeCell ref="AJ93:AM93"/>
    <mergeCell ref="AN93:AQ93"/>
    <mergeCell ref="AR93:AU93"/>
    <mergeCell ref="AV93:AZ93"/>
    <mergeCell ref="B94:D98"/>
    <mergeCell ref="E94:AZ94"/>
    <mergeCell ref="E95:AZ95"/>
    <mergeCell ref="E96:AB96"/>
    <mergeCell ref="AC96:AZ96"/>
    <mergeCell ref="E97:L97"/>
    <mergeCell ref="M97:T97"/>
    <mergeCell ref="U97:AB97"/>
    <mergeCell ref="AC97:AJ97"/>
    <mergeCell ref="AK97:AR97"/>
    <mergeCell ref="AS97:AZ97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105:D105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AU105:AV105"/>
    <mergeCell ref="AW105:AX105"/>
    <mergeCell ref="AY105:AZ105"/>
    <mergeCell ref="B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AW106:AX106"/>
    <mergeCell ref="AY106:AZ106"/>
    <mergeCell ref="B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B108:D108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B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AY110:AZ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B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AU112:AV112"/>
    <mergeCell ref="AW112:AX112"/>
    <mergeCell ref="AY112:AZ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AU113:AV113"/>
    <mergeCell ref="AW113:AX113"/>
    <mergeCell ref="AY113:AZ113"/>
    <mergeCell ref="B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U114:AV114"/>
    <mergeCell ref="AW114:AX114"/>
    <mergeCell ref="AY114:AZ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AY115:AZ115"/>
    <mergeCell ref="B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AY116:AZ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W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AS117:AT117"/>
    <mergeCell ref="AU117:AV117"/>
    <mergeCell ref="AW117:AX117"/>
    <mergeCell ref="AY117:AZ117"/>
    <mergeCell ref="B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AQ118:AR118"/>
    <mergeCell ref="AS118:AT118"/>
    <mergeCell ref="AU118:AV118"/>
    <mergeCell ref="AW118:AX118"/>
    <mergeCell ref="AY118:AZ118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19:V119"/>
    <mergeCell ref="W119:X119"/>
    <mergeCell ref="Y119:Z119"/>
    <mergeCell ref="AA119:AB119"/>
    <mergeCell ref="AC119:AD119"/>
    <mergeCell ref="AE119:AF119"/>
    <mergeCell ref="AG119:AH119"/>
    <mergeCell ref="AI119:AJ119"/>
    <mergeCell ref="AK119:AL119"/>
    <mergeCell ref="AM119:AN119"/>
    <mergeCell ref="AO119:AP119"/>
    <mergeCell ref="AQ119:AR119"/>
    <mergeCell ref="AS119:AT119"/>
    <mergeCell ref="AU119:AV119"/>
    <mergeCell ref="AW119:AX119"/>
    <mergeCell ref="AY119:AZ119"/>
    <mergeCell ref="B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A120:AB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AS120:AT120"/>
    <mergeCell ref="AU120:AV120"/>
    <mergeCell ref="AW120:AX120"/>
    <mergeCell ref="AY120:AZ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AA121:AB121"/>
    <mergeCell ref="AC121:AD121"/>
    <mergeCell ref="AE121:AF121"/>
    <mergeCell ref="AG121:AH121"/>
    <mergeCell ref="AI121:AJ121"/>
    <mergeCell ref="AK121:AL121"/>
    <mergeCell ref="AM121:AN121"/>
    <mergeCell ref="AO121:AP121"/>
    <mergeCell ref="AQ121:AR121"/>
    <mergeCell ref="AS121:AT121"/>
    <mergeCell ref="AU121:AV121"/>
    <mergeCell ref="AW121:AX121"/>
    <mergeCell ref="AY121:AZ121"/>
    <mergeCell ref="B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AA122:AB122"/>
    <mergeCell ref="AC122:AD122"/>
    <mergeCell ref="AE122:AF122"/>
    <mergeCell ref="AG122:AH122"/>
    <mergeCell ref="AI122:AJ122"/>
    <mergeCell ref="AK122:AL122"/>
    <mergeCell ref="AM122:AN122"/>
    <mergeCell ref="AO122:AP122"/>
    <mergeCell ref="AQ122:AR122"/>
    <mergeCell ref="AS122:AT122"/>
    <mergeCell ref="AU122:AV122"/>
    <mergeCell ref="AW122:AX122"/>
    <mergeCell ref="AY122:AZ122"/>
    <mergeCell ref="B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U123:V123"/>
    <mergeCell ref="W123:X123"/>
    <mergeCell ref="Y123:Z123"/>
    <mergeCell ref="AA123:AB123"/>
    <mergeCell ref="AC123:AD123"/>
    <mergeCell ref="AE123:AF123"/>
    <mergeCell ref="AG123:AH123"/>
    <mergeCell ref="AI123:AJ123"/>
    <mergeCell ref="AK123:AL123"/>
    <mergeCell ref="AM123:AN123"/>
    <mergeCell ref="AO123:AP123"/>
    <mergeCell ref="AQ123:AR123"/>
    <mergeCell ref="AS123:AT123"/>
    <mergeCell ref="AU123:AV123"/>
    <mergeCell ref="AW123:AX123"/>
    <mergeCell ref="AY123:AZ123"/>
    <mergeCell ref="B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AA124:AB124"/>
    <mergeCell ref="AC124:AD124"/>
    <mergeCell ref="AE124:AF124"/>
    <mergeCell ref="AG124:AH124"/>
    <mergeCell ref="AI124:AJ124"/>
    <mergeCell ref="AK124:AL124"/>
    <mergeCell ref="AM124:AN124"/>
    <mergeCell ref="AO124:AP124"/>
    <mergeCell ref="AQ124:AR124"/>
    <mergeCell ref="AS124:AT124"/>
    <mergeCell ref="AU124:AV124"/>
    <mergeCell ref="AW124:AX124"/>
    <mergeCell ref="AY124:AZ124"/>
    <mergeCell ref="B125:D125"/>
    <mergeCell ref="E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W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N125"/>
    <mergeCell ref="AO125:AP125"/>
    <mergeCell ref="AQ125:AR125"/>
    <mergeCell ref="AS125:AT125"/>
    <mergeCell ref="AU125:AV125"/>
    <mergeCell ref="AW125:AX125"/>
    <mergeCell ref="AY125:AZ125"/>
    <mergeCell ref="B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Y126:Z126"/>
    <mergeCell ref="AA126:AB126"/>
    <mergeCell ref="AC126:AD126"/>
    <mergeCell ref="AE126:AF126"/>
    <mergeCell ref="AG126:AH126"/>
    <mergeCell ref="AI126:AJ126"/>
    <mergeCell ref="AK126:AL126"/>
    <mergeCell ref="AM126:AN126"/>
    <mergeCell ref="AO126:AP126"/>
    <mergeCell ref="AQ126:AR126"/>
    <mergeCell ref="AS126:AT126"/>
    <mergeCell ref="AU126:AV126"/>
    <mergeCell ref="AW126:AX126"/>
    <mergeCell ref="AY126:AZ126"/>
    <mergeCell ref="B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AA127:AB127"/>
    <mergeCell ref="AC127:AD127"/>
    <mergeCell ref="AE127:AF127"/>
    <mergeCell ref="AG127:AH127"/>
    <mergeCell ref="AI127:AJ127"/>
    <mergeCell ref="AK127:AL127"/>
    <mergeCell ref="AM127:AN127"/>
    <mergeCell ref="AO127:AP127"/>
    <mergeCell ref="AQ127:AR127"/>
    <mergeCell ref="AS127:AT127"/>
    <mergeCell ref="AU127:AV127"/>
    <mergeCell ref="AW127:AX127"/>
    <mergeCell ref="AY127:AZ127"/>
    <mergeCell ref="B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AA128:AB128"/>
    <mergeCell ref="AC128:AD128"/>
    <mergeCell ref="AE128:AF128"/>
    <mergeCell ref="AG128:AH128"/>
    <mergeCell ref="AI128:AJ128"/>
    <mergeCell ref="AK128:AL128"/>
    <mergeCell ref="AM128:AN128"/>
    <mergeCell ref="AO128:AP128"/>
    <mergeCell ref="AQ128:AR128"/>
    <mergeCell ref="AS128:AT128"/>
    <mergeCell ref="AU128:AV128"/>
    <mergeCell ref="AW128:AX128"/>
    <mergeCell ref="AY128:AZ128"/>
    <mergeCell ref="B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W129:X129"/>
    <mergeCell ref="Y129:Z129"/>
    <mergeCell ref="AA129:AB129"/>
    <mergeCell ref="AC129:AD129"/>
    <mergeCell ref="AE129:AF129"/>
    <mergeCell ref="AG129:AH129"/>
    <mergeCell ref="AI129:AJ129"/>
    <mergeCell ref="AK129:AL129"/>
    <mergeCell ref="AM129:AN129"/>
    <mergeCell ref="AO129:AP129"/>
    <mergeCell ref="AQ129:AR129"/>
    <mergeCell ref="AS129:AT129"/>
    <mergeCell ref="AU129:AV129"/>
    <mergeCell ref="AW129:AX129"/>
    <mergeCell ref="AY129:AZ129"/>
    <mergeCell ref="B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AA130:AB130"/>
    <mergeCell ref="AC130:AD130"/>
    <mergeCell ref="AE130:AF130"/>
    <mergeCell ref="AG130:AH130"/>
    <mergeCell ref="AI130:AJ130"/>
    <mergeCell ref="AK130:AL130"/>
    <mergeCell ref="AM130:AN130"/>
    <mergeCell ref="AO130:AP130"/>
    <mergeCell ref="AQ130:AR130"/>
    <mergeCell ref="AS130:AT130"/>
    <mergeCell ref="AU130:AV130"/>
    <mergeCell ref="AW130:AX130"/>
    <mergeCell ref="AY130:AZ130"/>
    <mergeCell ref="B131:D131"/>
    <mergeCell ref="E131:F131"/>
    <mergeCell ref="G131:H131"/>
    <mergeCell ref="I131:J131"/>
    <mergeCell ref="K131:L131"/>
    <mergeCell ref="M131:N131"/>
    <mergeCell ref="O131:P131"/>
    <mergeCell ref="Q131:R131"/>
    <mergeCell ref="S131:T131"/>
    <mergeCell ref="U131:V131"/>
    <mergeCell ref="W131:X131"/>
    <mergeCell ref="Y131:Z131"/>
    <mergeCell ref="AA131:AB131"/>
    <mergeCell ref="AC131:AD131"/>
    <mergeCell ref="AE131:AF131"/>
    <mergeCell ref="AG131:AH131"/>
    <mergeCell ref="AI131:AJ131"/>
    <mergeCell ref="AK131:AL131"/>
    <mergeCell ref="AM131:AN131"/>
    <mergeCell ref="AO131:AP131"/>
    <mergeCell ref="AQ131:AR131"/>
    <mergeCell ref="AS131:AT131"/>
    <mergeCell ref="AU131:AV131"/>
    <mergeCell ref="AW131:AX131"/>
    <mergeCell ref="AY131:AZ131"/>
    <mergeCell ref="B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W132:X132"/>
    <mergeCell ref="Y132:Z132"/>
    <mergeCell ref="AA132:AB132"/>
    <mergeCell ref="AC132:AD132"/>
    <mergeCell ref="AE132:AF132"/>
    <mergeCell ref="AG132:AH132"/>
    <mergeCell ref="AI132:AJ132"/>
    <mergeCell ref="AK132:AL132"/>
    <mergeCell ref="AM132:AN132"/>
    <mergeCell ref="AO132:AP132"/>
    <mergeCell ref="AQ132:AR132"/>
    <mergeCell ref="AS132:AT132"/>
    <mergeCell ref="AU132:AV132"/>
    <mergeCell ref="AW132:AX132"/>
    <mergeCell ref="AY132:AZ132"/>
    <mergeCell ref="B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AA133:AB133"/>
    <mergeCell ref="AC133:AD133"/>
    <mergeCell ref="AE133:AF133"/>
    <mergeCell ref="AG133:AH133"/>
    <mergeCell ref="AI133:AJ133"/>
    <mergeCell ref="AK133:AL133"/>
    <mergeCell ref="AM133:AN133"/>
    <mergeCell ref="AO133:AP133"/>
    <mergeCell ref="AQ133:AR133"/>
    <mergeCell ref="AS133:AT133"/>
    <mergeCell ref="AU133:AV133"/>
    <mergeCell ref="AW133:AX133"/>
    <mergeCell ref="AY133:AZ133"/>
    <mergeCell ref="B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Y134:Z134"/>
    <mergeCell ref="AA134:AB134"/>
    <mergeCell ref="AC134:AD134"/>
    <mergeCell ref="AE134:AF134"/>
    <mergeCell ref="AG134:AH134"/>
    <mergeCell ref="AI134:AJ134"/>
    <mergeCell ref="AK134:AL134"/>
    <mergeCell ref="AM134:AN134"/>
    <mergeCell ref="AO134:AP134"/>
    <mergeCell ref="AQ134:AR134"/>
    <mergeCell ref="AS134:AT134"/>
    <mergeCell ref="AU134:AV134"/>
    <mergeCell ref="AW134:AX134"/>
    <mergeCell ref="AY134:AZ134"/>
    <mergeCell ref="B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U135:V135"/>
    <mergeCell ref="W135:X135"/>
    <mergeCell ref="Y135:Z135"/>
    <mergeCell ref="AA135:AB135"/>
    <mergeCell ref="AC135:AD135"/>
    <mergeCell ref="AE135:AF135"/>
    <mergeCell ref="AG135:AH135"/>
    <mergeCell ref="AI135:AJ135"/>
    <mergeCell ref="AK135:AL135"/>
    <mergeCell ref="AM135:AN135"/>
    <mergeCell ref="AO135:AP135"/>
    <mergeCell ref="AQ135:AR135"/>
    <mergeCell ref="AS135:AT135"/>
    <mergeCell ref="AU135:AV135"/>
    <mergeCell ref="AW135:AX135"/>
    <mergeCell ref="AY135:AZ135"/>
    <mergeCell ref="B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AA136:AB136"/>
    <mergeCell ref="AC136:AD136"/>
    <mergeCell ref="AE136:AF136"/>
    <mergeCell ref="AG136:AH136"/>
    <mergeCell ref="AI136:AJ136"/>
    <mergeCell ref="AK136:AL136"/>
    <mergeCell ref="AM136:AN136"/>
    <mergeCell ref="AO136:AP136"/>
    <mergeCell ref="AQ136:AR136"/>
    <mergeCell ref="AS136:AT136"/>
    <mergeCell ref="AU136:AV136"/>
    <mergeCell ref="AW136:AX136"/>
    <mergeCell ref="AY136:AZ136"/>
    <mergeCell ref="B137:D137"/>
    <mergeCell ref="E137:F137"/>
    <mergeCell ref="G137:H137"/>
    <mergeCell ref="I137:J137"/>
    <mergeCell ref="K137:L137"/>
    <mergeCell ref="M137:N137"/>
    <mergeCell ref="O137:P137"/>
    <mergeCell ref="Q137:R137"/>
    <mergeCell ref="S137:T137"/>
    <mergeCell ref="U137:V137"/>
    <mergeCell ref="W137:X137"/>
    <mergeCell ref="Y137:Z137"/>
    <mergeCell ref="AA137:AB137"/>
    <mergeCell ref="AC137:AD137"/>
    <mergeCell ref="AE137:AF137"/>
    <mergeCell ref="AG137:AH137"/>
    <mergeCell ref="AI137:AJ137"/>
    <mergeCell ref="AK137:AL137"/>
    <mergeCell ref="AM137:AN137"/>
    <mergeCell ref="AO137:AP137"/>
    <mergeCell ref="AQ137:AR137"/>
    <mergeCell ref="AS137:AT137"/>
    <mergeCell ref="AU137:AV137"/>
    <mergeCell ref="AW137:AX137"/>
    <mergeCell ref="AY137:AZ137"/>
    <mergeCell ref="B138:D138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U138:V138"/>
    <mergeCell ref="W138:X138"/>
    <mergeCell ref="Y138:Z138"/>
    <mergeCell ref="AA138:AB138"/>
    <mergeCell ref="AC138:AD138"/>
    <mergeCell ref="AE138:AF138"/>
    <mergeCell ref="AG138:AH138"/>
    <mergeCell ref="AI138:AJ138"/>
    <mergeCell ref="AK138:AL138"/>
    <mergeCell ref="AM138:AN138"/>
    <mergeCell ref="AO138:AP138"/>
    <mergeCell ref="AQ138:AR138"/>
    <mergeCell ref="AS138:AT138"/>
    <mergeCell ref="AU138:AV138"/>
    <mergeCell ref="AW138:AX138"/>
    <mergeCell ref="AY138:AZ138"/>
    <mergeCell ref="B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AA139:AB139"/>
    <mergeCell ref="AC139:AD139"/>
    <mergeCell ref="AE139:AF139"/>
    <mergeCell ref="AG139:AH139"/>
    <mergeCell ref="AI139:AJ139"/>
    <mergeCell ref="AK139:AL139"/>
    <mergeCell ref="AM139:AN139"/>
    <mergeCell ref="AO139:AP139"/>
    <mergeCell ref="AQ139:AR139"/>
    <mergeCell ref="AS139:AT139"/>
    <mergeCell ref="AU139:AV139"/>
    <mergeCell ref="AW139:AX139"/>
    <mergeCell ref="AY139:AZ139"/>
    <mergeCell ref="B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AA140:AB140"/>
    <mergeCell ref="AC140:AD140"/>
    <mergeCell ref="AE140:AF140"/>
    <mergeCell ref="AG140:AH140"/>
    <mergeCell ref="AI140:AJ140"/>
    <mergeCell ref="AK140:AL140"/>
    <mergeCell ref="AM140:AN140"/>
    <mergeCell ref="AO140:AP140"/>
    <mergeCell ref="AQ140:AR140"/>
    <mergeCell ref="AS140:AT140"/>
    <mergeCell ref="AU140:AV140"/>
    <mergeCell ref="AW140:AX140"/>
    <mergeCell ref="AY140:AZ140"/>
    <mergeCell ref="B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V141"/>
    <mergeCell ref="W141:X141"/>
    <mergeCell ref="Y141:Z141"/>
    <mergeCell ref="AA141:AB141"/>
    <mergeCell ref="AC141:AD141"/>
    <mergeCell ref="AE141:AF141"/>
    <mergeCell ref="AG141:AH141"/>
    <mergeCell ref="AI141:AJ141"/>
    <mergeCell ref="AK141:AL141"/>
    <mergeCell ref="AM141:AN141"/>
    <mergeCell ref="AO141:AP141"/>
    <mergeCell ref="AQ141:AR141"/>
    <mergeCell ref="AS141:AT141"/>
    <mergeCell ref="AU141:AV141"/>
    <mergeCell ref="AW141:AX141"/>
    <mergeCell ref="AY141:AZ141"/>
    <mergeCell ref="B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AA142:AB142"/>
    <mergeCell ref="AC142:AD142"/>
    <mergeCell ref="AE142:AF142"/>
    <mergeCell ref="AG142:AH142"/>
    <mergeCell ref="AI142:AJ142"/>
    <mergeCell ref="AK142:AL142"/>
    <mergeCell ref="AM142:AN142"/>
    <mergeCell ref="AO142:AP142"/>
    <mergeCell ref="AQ142:AR142"/>
    <mergeCell ref="AS142:AT142"/>
    <mergeCell ref="AU142:AV142"/>
    <mergeCell ref="AW142:AX142"/>
    <mergeCell ref="AY142:AZ142"/>
    <mergeCell ref="B143:D143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U143:V143"/>
    <mergeCell ref="W143:X143"/>
    <mergeCell ref="Y143:Z143"/>
    <mergeCell ref="AA143:AB143"/>
    <mergeCell ref="AC143:AD143"/>
    <mergeCell ref="AE143:AF143"/>
    <mergeCell ref="AG143:AH143"/>
    <mergeCell ref="AI143:AJ143"/>
    <mergeCell ref="AK143:AL143"/>
    <mergeCell ref="AM143:AN143"/>
    <mergeCell ref="AO143:AP143"/>
    <mergeCell ref="AQ143:AR143"/>
    <mergeCell ref="AS143:AT143"/>
    <mergeCell ref="AU143:AV143"/>
    <mergeCell ref="AW143:AX143"/>
    <mergeCell ref="AY143:AZ143"/>
    <mergeCell ref="B144:D144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W144:X144"/>
    <mergeCell ref="Y144:Z144"/>
    <mergeCell ref="AA144:AB144"/>
    <mergeCell ref="AC144:AD144"/>
    <mergeCell ref="AE144:AF144"/>
    <mergeCell ref="AG144:AH144"/>
    <mergeCell ref="AI144:AJ144"/>
    <mergeCell ref="AK144:AL144"/>
    <mergeCell ref="AM144:AN144"/>
    <mergeCell ref="AO144:AP144"/>
    <mergeCell ref="AQ144:AR144"/>
    <mergeCell ref="AS144:AT144"/>
    <mergeCell ref="AU144:AV144"/>
    <mergeCell ref="AW144:AX144"/>
    <mergeCell ref="AY144:AZ144"/>
    <mergeCell ref="B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AA145:AB145"/>
    <mergeCell ref="AC145:AD145"/>
    <mergeCell ref="AE145:AF145"/>
    <mergeCell ref="AG145:AH145"/>
    <mergeCell ref="AI145:AJ145"/>
    <mergeCell ref="AK145:AL145"/>
    <mergeCell ref="AM145:AN145"/>
    <mergeCell ref="AO145:AP145"/>
    <mergeCell ref="AQ145:AR145"/>
    <mergeCell ref="AS145:AT145"/>
    <mergeCell ref="AU145:AV145"/>
    <mergeCell ref="AW145:AX145"/>
    <mergeCell ref="AY145:AZ145"/>
    <mergeCell ref="B146:D146"/>
    <mergeCell ref="E146:F146"/>
    <mergeCell ref="G146:H146"/>
    <mergeCell ref="I146:J146"/>
    <mergeCell ref="K146:L146"/>
    <mergeCell ref="M146:N146"/>
    <mergeCell ref="O146:P146"/>
    <mergeCell ref="Q146:R146"/>
    <mergeCell ref="S146:T146"/>
    <mergeCell ref="U146:V146"/>
    <mergeCell ref="W146:X146"/>
    <mergeCell ref="Y146:Z146"/>
    <mergeCell ref="AA146:AB146"/>
    <mergeCell ref="AC146:AD146"/>
    <mergeCell ref="AE146:AF146"/>
    <mergeCell ref="AG146:AH146"/>
    <mergeCell ref="AI146:AJ146"/>
    <mergeCell ref="AK146:AL146"/>
    <mergeCell ref="AM146:AN146"/>
    <mergeCell ref="AO146:AP146"/>
    <mergeCell ref="AQ146:AR146"/>
    <mergeCell ref="AS146:AT146"/>
    <mergeCell ref="AU146:AV146"/>
    <mergeCell ref="AW146:AX146"/>
    <mergeCell ref="AY146:AZ146"/>
    <mergeCell ref="B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AA147:AB147"/>
    <mergeCell ref="AC147:AD147"/>
    <mergeCell ref="AE147:AF147"/>
    <mergeCell ref="AG147:AH147"/>
    <mergeCell ref="AI147:AJ147"/>
    <mergeCell ref="AK147:AL147"/>
    <mergeCell ref="AM147:AN147"/>
    <mergeCell ref="AO147:AP147"/>
    <mergeCell ref="AQ147:AR147"/>
    <mergeCell ref="AS147:AT147"/>
    <mergeCell ref="AU147:AV147"/>
    <mergeCell ref="AW147:AX147"/>
    <mergeCell ref="AY147:AZ147"/>
    <mergeCell ref="B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AA148:AB148"/>
    <mergeCell ref="AC148:AD148"/>
    <mergeCell ref="AE148:AF148"/>
    <mergeCell ref="AG148:AH148"/>
    <mergeCell ref="AI148:AJ148"/>
    <mergeCell ref="AK148:AL148"/>
    <mergeCell ref="AM148:AN148"/>
    <mergeCell ref="AO148:AP148"/>
    <mergeCell ref="AQ148:AR148"/>
    <mergeCell ref="AS148:AT148"/>
    <mergeCell ref="AU148:AV148"/>
    <mergeCell ref="AW148:AX148"/>
    <mergeCell ref="AY148:AZ148"/>
    <mergeCell ref="B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Y149:Z149"/>
    <mergeCell ref="AA149:AB149"/>
    <mergeCell ref="AC149:AD149"/>
    <mergeCell ref="AE149:AF149"/>
    <mergeCell ref="AG149:AH149"/>
    <mergeCell ref="AI149:AJ149"/>
    <mergeCell ref="AK149:AL149"/>
    <mergeCell ref="AM149:AN149"/>
    <mergeCell ref="AO149:AP149"/>
    <mergeCell ref="AQ149:AR149"/>
    <mergeCell ref="AS149:AT149"/>
    <mergeCell ref="AU149:AV149"/>
    <mergeCell ref="AW149:AX149"/>
    <mergeCell ref="AY149:AZ149"/>
    <mergeCell ref="B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AA150:AB150"/>
    <mergeCell ref="AC150:AD150"/>
    <mergeCell ref="AE150:AF150"/>
    <mergeCell ref="AG150:AH150"/>
    <mergeCell ref="AI150:AJ150"/>
    <mergeCell ref="AK150:AL150"/>
    <mergeCell ref="AM150:AN150"/>
    <mergeCell ref="AO150:AP150"/>
    <mergeCell ref="AQ150:AR150"/>
    <mergeCell ref="AS150:AT150"/>
    <mergeCell ref="AU150:AV150"/>
    <mergeCell ref="AW150:AX150"/>
    <mergeCell ref="AY150:AZ150"/>
    <mergeCell ref="B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AA151:AB151"/>
    <mergeCell ref="AC151:AD151"/>
    <mergeCell ref="AE151:AF151"/>
    <mergeCell ref="AG151:AH151"/>
    <mergeCell ref="AI151:AJ151"/>
    <mergeCell ref="AK151:AL151"/>
    <mergeCell ref="AM151:AN151"/>
    <mergeCell ref="AO151:AP151"/>
    <mergeCell ref="AQ151:AR151"/>
    <mergeCell ref="AS151:AT151"/>
    <mergeCell ref="AU151:AV151"/>
    <mergeCell ref="AW151:AX151"/>
    <mergeCell ref="AY151:AZ151"/>
    <mergeCell ref="B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AA152:AB152"/>
    <mergeCell ref="AC152:AD152"/>
    <mergeCell ref="AE152:AF152"/>
    <mergeCell ref="AG152:AH152"/>
    <mergeCell ref="AI152:AJ152"/>
    <mergeCell ref="AK152:AL152"/>
    <mergeCell ref="AM152:AN152"/>
    <mergeCell ref="AO152:AP152"/>
    <mergeCell ref="AQ152:AR152"/>
    <mergeCell ref="AS152:AT152"/>
    <mergeCell ref="AU152:AV152"/>
    <mergeCell ref="AW152:AX152"/>
    <mergeCell ref="AY152:AZ152"/>
    <mergeCell ref="B153:D153"/>
    <mergeCell ref="E153:F153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AA153:AB153"/>
    <mergeCell ref="AC153:AD153"/>
    <mergeCell ref="AE153:AF153"/>
    <mergeCell ref="AG153:AH153"/>
    <mergeCell ref="AI153:AJ153"/>
    <mergeCell ref="AK153:AL153"/>
    <mergeCell ref="AM153:AN153"/>
    <mergeCell ref="AO153:AP153"/>
    <mergeCell ref="AQ153:AR153"/>
    <mergeCell ref="AS153:AT153"/>
    <mergeCell ref="AU153:AV153"/>
    <mergeCell ref="AW153:AX153"/>
    <mergeCell ref="AY153:AZ153"/>
    <mergeCell ref="B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AA154:AB154"/>
    <mergeCell ref="AC154:AD154"/>
    <mergeCell ref="AE154:AF154"/>
    <mergeCell ref="AG154:AH154"/>
    <mergeCell ref="AI154:AJ154"/>
    <mergeCell ref="AK154:AL154"/>
    <mergeCell ref="AM154:AN154"/>
    <mergeCell ref="AO154:AP154"/>
    <mergeCell ref="AQ154:AR154"/>
    <mergeCell ref="AS154:AT154"/>
    <mergeCell ref="AU154:AV154"/>
    <mergeCell ref="AW154:AX154"/>
    <mergeCell ref="AY154:AZ154"/>
    <mergeCell ref="B155:D155"/>
    <mergeCell ref="E155:F155"/>
    <mergeCell ref="G155:H155"/>
    <mergeCell ref="I155:J155"/>
    <mergeCell ref="K155:L155"/>
    <mergeCell ref="M155:N155"/>
    <mergeCell ref="O155:P155"/>
    <mergeCell ref="Q155:R155"/>
    <mergeCell ref="S155:T155"/>
    <mergeCell ref="U155:V155"/>
    <mergeCell ref="W155:X155"/>
    <mergeCell ref="Y155:Z155"/>
    <mergeCell ref="AA155:AB155"/>
    <mergeCell ref="AC155:AD155"/>
    <mergeCell ref="AE155:AF155"/>
    <mergeCell ref="AG155:AH155"/>
    <mergeCell ref="AI155:AJ155"/>
    <mergeCell ref="AK155:AL155"/>
    <mergeCell ref="AM155:AN155"/>
    <mergeCell ref="AO155:AP155"/>
    <mergeCell ref="AQ155:AR155"/>
    <mergeCell ref="AS155:AT155"/>
    <mergeCell ref="AU155:AV155"/>
    <mergeCell ref="AW155:AX155"/>
    <mergeCell ref="AY155:AZ155"/>
    <mergeCell ref="B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AA156:AB156"/>
    <mergeCell ref="AC156:AD156"/>
    <mergeCell ref="AE156:AF156"/>
    <mergeCell ref="AG156:AH156"/>
    <mergeCell ref="AI156:AJ156"/>
    <mergeCell ref="AK156:AL156"/>
    <mergeCell ref="AM156:AN156"/>
    <mergeCell ref="AO156:AP156"/>
    <mergeCell ref="AQ156:AR156"/>
    <mergeCell ref="AS156:AT156"/>
    <mergeCell ref="AU156:AV156"/>
    <mergeCell ref="AW156:AX156"/>
    <mergeCell ref="AY156:AZ156"/>
    <mergeCell ref="B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AA157:AB157"/>
    <mergeCell ref="AC157:AD157"/>
    <mergeCell ref="AE157:AF157"/>
    <mergeCell ref="AG157:AH157"/>
    <mergeCell ref="AI157:AJ157"/>
    <mergeCell ref="AK157:AL157"/>
    <mergeCell ref="AM157:AN157"/>
    <mergeCell ref="AO157:AP157"/>
    <mergeCell ref="AQ157:AR157"/>
    <mergeCell ref="AS157:AT157"/>
    <mergeCell ref="AU157:AV157"/>
    <mergeCell ref="AW157:AX157"/>
    <mergeCell ref="AY157:AZ157"/>
    <mergeCell ref="B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AA159:AB159"/>
    <mergeCell ref="AC159:AD159"/>
    <mergeCell ref="AE159:AF159"/>
    <mergeCell ref="AG159:AH159"/>
    <mergeCell ref="AI159:AJ159"/>
    <mergeCell ref="AK159:AL159"/>
    <mergeCell ref="AM159:AN159"/>
    <mergeCell ref="AO159:AP159"/>
    <mergeCell ref="AQ159:AR159"/>
    <mergeCell ref="AS159:AT159"/>
    <mergeCell ref="AU159:AV159"/>
    <mergeCell ref="AW159:AX159"/>
    <mergeCell ref="AY159:AZ159"/>
    <mergeCell ref="B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AA160:AB160"/>
    <mergeCell ref="AC160:AD160"/>
    <mergeCell ref="AE160:AF160"/>
    <mergeCell ref="AG160:AH160"/>
    <mergeCell ref="AI160:AJ160"/>
    <mergeCell ref="AK160:AL160"/>
    <mergeCell ref="AM160:AN160"/>
    <mergeCell ref="AO160:AP160"/>
    <mergeCell ref="AQ160:AR160"/>
    <mergeCell ref="AS160:AT160"/>
    <mergeCell ref="AU160:AV160"/>
    <mergeCell ref="AW160:AX160"/>
    <mergeCell ref="AY160:AZ160"/>
    <mergeCell ref="B161:D161"/>
    <mergeCell ref="E161:F161"/>
    <mergeCell ref="G161:H161"/>
    <mergeCell ref="I161:J161"/>
    <mergeCell ref="K161:L161"/>
    <mergeCell ref="M161:N161"/>
    <mergeCell ref="O161:P161"/>
    <mergeCell ref="Q161:R161"/>
    <mergeCell ref="S161:T161"/>
    <mergeCell ref="U161:V161"/>
    <mergeCell ref="W161:X161"/>
    <mergeCell ref="Y161:Z161"/>
    <mergeCell ref="AA161:AB161"/>
    <mergeCell ref="AC161:AD161"/>
    <mergeCell ref="AE161:AF161"/>
    <mergeCell ref="AG161:AH161"/>
    <mergeCell ref="AI161:AJ161"/>
    <mergeCell ref="AK161:AL161"/>
    <mergeCell ref="AM161:AN161"/>
    <mergeCell ref="AO161:AP161"/>
    <mergeCell ref="AQ161:AR161"/>
    <mergeCell ref="AS161:AT161"/>
    <mergeCell ref="AU161:AV161"/>
    <mergeCell ref="AW161:AX161"/>
    <mergeCell ref="AY161:AZ161"/>
    <mergeCell ref="B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AA162:AB162"/>
    <mergeCell ref="AC162:AD162"/>
    <mergeCell ref="AE162:AF162"/>
    <mergeCell ref="AG162:AH162"/>
    <mergeCell ref="AI162:AJ162"/>
    <mergeCell ref="AK162:AL162"/>
    <mergeCell ref="AM162:AN162"/>
    <mergeCell ref="AO162:AP162"/>
    <mergeCell ref="AQ162:AR162"/>
    <mergeCell ref="AS162:AT162"/>
    <mergeCell ref="AU162:AV162"/>
    <mergeCell ref="AW162:AX162"/>
    <mergeCell ref="AY162:AZ162"/>
    <mergeCell ref="B165:D168"/>
    <mergeCell ref="E165:AZ165"/>
    <mergeCell ref="E166:AZ166"/>
    <mergeCell ref="E167:T167"/>
    <mergeCell ref="U167:AJ167"/>
    <mergeCell ref="AK167:AZ167"/>
    <mergeCell ref="E168:H168"/>
    <mergeCell ref="I168:L168"/>
    <mergeCell ref="M168:P168"/>
    <mergeCell ref="Q168:T168"/>
    <mergeCell ref="U168:X168"/>
    <mergeCell ref="Y168:AB168"/>
    <mergeCell ref="AC168:AF168"/>
    <mergeCell ref="AG168:AJ168"/>
    <mergeCell ref="AK168:AN168"/>
    <mergeCell ref="AO168:AR168"/>
    <mergeCell ref="AS168:AV168"/>
    <mergeCell ref="AW168:AZ168"/>
    <mergeCell ref="B169:D169"/>
    <mergeCell ref="E169:H169"/>
    <mergeCell ref="I169:L169"/>
    <mergeCell ref="M169:P169"/>
    <mergeCell ref="Q169:T169"/>
    <mergeCell ref="U169:X169"/>
    <mergeCell ref="Y169:AB169"/>
    <mergeCell ref="AC169:AF169"/>
    <mergeCell ref="AG169:AJ169"/>
    <mergeCell ref="AK169:AN169"/>
    <mergeCell ref="AO169:AR169"/>
    <mergeCell ref="AS169:AV169"/>
    <mergeCell ref="AW169:AZ169"/>
    <mergeCell ref="B170:D170"/>
    <mergeCell ref="E170:H170"/>
    <mergeCell ref="I170:L170"/>
    <mergeCell ref="M170:P170"/>
    <mergeCell ref="Q170:T170"/>
    <mergeCell ref="U170:X170"/>
    <mergeCell ref="Y170:AB170"/>
    <mergeCell ref="AC170:AF170"/>
    <mergeCell ref="AG170:AJ170"/>
    <mergeCell ref="AK170:AN170"/>
    <mergeCell ref="AO170:AR170"/>
    <mergeCell ref="AS170:AV170"/>
    <mergeCell ref="AW170:AZ170"/>
    <mergeCell ref="B171:D171"/>
    <mergeCell ref="E171:H171"/>
    <mergeCell ref="I171:L171"/>
    <mergeCell ref="M171:P171"/>
    <mergeCell ref="Q171:T171"/>
    <mergeCell ref="U171:X171"/>
    <mergeCell ref="Y171:AB171"/>
    <mergeCell ref="AC171:AF171"/>
    <mergeCell ref="AG171:AJ171"/>
    <mergeCell ref="AK171:AN171"/>
    <mergeCell ref="AO171:AR171"/>
    <mergeCell ref="AS171:AV171"/>
    <mergeCell ref="AW171:AZ171"/>
    <mergeCell ref="B172:D172"/>
    <mergeCell ref="E172:H172"/>
    <mergeCell ref="I172:L172"/>
    <mergeCell ref="M172:P172"/>
    <mergeCell ref="Q172:T172"/>
    <mergeCell ref="U172:X172"/>
    <mergeCell ref="Y172:AB172"/>
    <mergeCell ref="AC172:AF172"/>
    <mergeCell ref="AG172:AJ172"/>
    <mergeCell ref="AK172:AN172"/>
    <mergeCell ref="AO172:AR172"/>
    <mergeCell ref="AS172:AV172"/>
    <mergeCell ref="AW172:AZ172"/>
    <mergeCell ref="B173:D173"/>
    <mergeCell ref="E173:H173"/>
    <mergeCell ref="I173:L173"/>
    <mergeCell ref="M173:P173"/>
    <mergeCell ref="Q173:T173"/>
    <mergeCell ref="U173:X173"/>
    <mergeCell ref="Y173:AB173"/>
    <mergeCell ref="AC173:AF173"/>
    <mergeCell ref="AG173:AJ173"/>
    <mergeCell ref="AK173:AN173"/>
    <mergeCell ref="AO173:AR173"/>
    <mergeCell ref="AS173:AV173"/>
    <mergeCell ref="AW173:AZ173"/>
    <mergeCell ref="B174:D174"/>
    <mergeCell ref="E174:H174"/>
    <mergeCell ref="I174:L174"/>
    <mergeCell ref="M174:P174"/>
    <mergeCell ref="Q174:T174"/>
    <mergeCell ref="U174:X174"/>
    <mergeCell ref="Y174:AB174"/>
    <mergeCell ref="AC174:AF174"/>
    <mergeCell ref="AG174:AJ174"/>
    <mergeCell ref="AK174:AN174"/>
    <mergeCell ref="AO174:AR174"/>
    <mergeCell ref="AS174:AV174"/>
    <mergeCell ref="AW174:AZ174"/>
    <mergeCell ref="B175:D175"/>
    <mergeCell ref="E175:H175"/>
    <mergeCell ref="I175:L175"/>
    <mergeCell ref="M175:P175"/>
    <mergeCell ref="Q175:T175"/>
    <mergeCell ref="U175:X175"/>
    <mergeCell ref="Y175:AB175"/>
    <mergeCell ref="AC175:AF175"/>
    <mergeCell ref="AG175:AJ175"/>
    <mergeCell ref="AK175:AN175"/>
    <mergeCell ref="AO175:AR175"/>
    <mergeCell ref="AS175:AV175"/>
    <mergeCell ref="AW175:AZ175"/>
    <mergeCell ref="B176:D176"/>
    <mergeCell ref="E176:H176"/>
    <mergeCell ref="I176:L176"/>
    <mergeCell ref="M176:P176"/>
    <mergeCell ref="Q176:T176"/>
    <mergeCell ref="U176:X176"/>
    <mergeCell ref="Y176:AB176"/>
    <mergeCell ref="AC176:AF176"/>
    <mergeCell ref="AG176:AJ176"/>
    <mergeCell ref="AK176:AN176"/>
    <mergeCell ref="AO176:AR176"/>
    <mergeCell ref="AS176:AV176"/>
    <mergeCell ref="AW176:AZ176"/>
    <mergeCell ref="B177:D177"/>
    <mergeCell ref="E177:H177"/>
    <mergeCell ref="I177:L177"/>
    <mergeCell ref="M177:P177"/>
    <mergeCell ref="Q177:T177"/>
    <mergeCell ref="U177:X177"/>
    <mergeCell ref="Y177:AB177"/>
    <mergeCell ref="AC177:AF177"/>
    <mergeCell ref="AG177:AJ177"/>
    <mergeCell ref="AK177:AN177"/>
    <mergeCell ref="AO177:AR177"/>
    <mergeCell ref="AS177:AV177"/>
    <mergeCell ref="AW177:AZ177"/>
    <mergeCell ref="B178:D178"/>
    <mergeCell ref="E178:H178"/>
    <mergeCell ref="I178:L178"/>
    <mergeCell ref="M178:P178"/>
    <mergeCell ref="Q178:T178"/>
    <mergeCell ref="U178:X178"/>
    <mergeCell ref="Y178:AB178"/>
    <mergeCell ref="AC178:AF178"/>
    <mergeCell ref="AG178:AJ178"/>
    <mergeCell ref="AK178:AN178"/>
    <mergeCell ref="AO178:AR178"/>
    <mergeCell ref="AS178:AV178"/>
    <mergeCell ref="AW178:AZ178"/>
    <mergeCell ref="B179:D179"/>
    <mergeCell ref="E179:H179"/>
    <mergeCell ref="I179:L179"/>
    <mergeCell ref="M179:P179"/>
    <mergeCell ref="Q179:T179"/>
    <mergeCell ref="U179:X179"/>
    <mergeCell ref="Y179:AB179"/>
    <mergeCell ref="AC179:AF179"/>
    <mergeCell ref="AG179:AJ179"/>
    <mergeCell ref="AK179:AN179"/>
    <mergeCell ref="AO179:AR179"/>
    <mergeCell ref="AS179:AV179"/>
    <mergeCell ref="AW179:AZ179"/>
    <mergeCell ref="B180:D180"/>
    <mergeCell ref="E180:H180"/>
    <mergeCell ref="I180:L180"/>
    <mergeCell ref="M180:P180"/>
    <mergeCell ref="Q180:T180"/>
    <mergeCell ref="U180:X180"/>
    <mergeCell ref="Y180:AB180"/>
    <mergeCell ref="AC180:AF180"/>
    <mergeCell ref="AG180:AJ180"/>
    <mergeCell ref="AK180:AN180"/>
    <mergeCell ref="AO180:AR180"/>
    <mergeCell ref="AS180:AV180"/>
    <mergeCell ref="AW180:AZ180"/>
    <mergeCell ref="B181:D181"/>
    <mergeCell ref="E181:H181"/>
    <mergeCell ref="I181:L181"/>
    <mergeCell ref="M181:P181"/>
    <mergeCell ref="Q181:T181"/>
    <mergeCell ref="U181:X181"/>
    <mergeCell ref="Y181:AB181"/>
    <mergeCell ref="AC181:AF181"/>
    <mergeCell ref="AG181:AJ181"/>
    <mergeCell ref="AK181:AN181"/>
    <mergeCell ref="AO181:AR181"/>
    <mergeCell ref="AS181:AV181"/>
    <mergeCell ref="AW181:AZ181"/>
    <mergeCell ref="B182:D182"/>
    <mergeCell ref="E182:H182"/>
    <mergeCell ref="I182:L182"/>
    <mergeCell ref="M182:P182"/>
    <mergeCell ref="Q182:T182"/>
    <mergeCell ref="U182:X182"/>
    <mergeCell ref="Y182:AB182"/>
    <mergeCell ref="AC182:AF182"/>
    <mergeCell ref="AG182:AJ182"/>
    <mergeCell ref="AK182:AN182"/>
    <mergeCell ref="AO182:AR182"/>
    <mergeCell ref="AS182:AV182"/>
    <mergeCell ref="AW182:AZ182"/>
    <mergeCell ref="B183:D183"/>
    <mergeCell ref="E183:H183"/>
    <mergeCell ref="I183:L183"/>
    <mergeCell ref="M183:P183"/>
    <mergeCell ref="Q183:T183"/>
    <mergeCell ref="U183:X183"/>
    <mergeCell ref="Y183:AB183"/>
    <mergeCell ref="AC183:AF183"/>
    <mergeCell ref="AG183:AJ183"/>
    <mergeCell ref="AK183:AN183"/>
    <mergeCell ref="AO183:AR183"/>
    <mergeCell ref="AS183:AV183"/>
    <mergeCell ref="AW183:AZ183"/>
    <mergeCell ref="B185:AZ185"/>
    <mergeCell ref="B187:H188"/>
    <mergeCell ref="I187:J188"/>
    <mergeCell ref="K187:L188"/>
    <mergeCell ref="M187:N188"/>
    <mergeCell ref="O187:P188"/>
    <mergeCell ref="Q187:Y187"/>
    <mergeCell ref="Z187:AH187"/>
    <mergeCell ref="AI187:AQ187"/>
    <mergeCell ref="AR187:AZ187"/>
    <mergeCell ref="Q188:S188"/>
    <mergeCell ref="T188:V188"/>
    <mergeCell ref="W188:Y188"/>
    <mergeCell ref="Z188:AB188"/>
    <mergeCell ref="AC188:AE188"/>
    <mergeCell ref="AF188:AH188"/>
    <mergeCell ref="AI188:AK188"/>
    <mergeCell ref="AL188:AN188"/>
    <mergeCell ref="AO188:AQ188"/>
    <mergeCell ref="AR188:AT188"/>
    <mergeCell ref="AU188:AW188"/>
    <mergeCell ref="AX188:AZ188"/>
    <mergeCell ref="B189:H189"/>
    <mergeCell ref="I189:J189"/>
    <mergeCell ref="K189:L189"/>
    <mergeCell ref="M189:N189"/>
    <mergeCell ref="O189:P189"/>
    <mergeCell ref="Q189:S189"/>
    <mergeCell ref="T189:V189"/>
    <mergeCell ref="W189:Y189"/>
    <mergeCell ref="Z189:AB189"/>
    <mergeCell ref="AC189:AE189"/>
    <mergeCell ref="AF189:AH189"/>
    <mergeCell ref="AI189:AK189"/>
    <mergeCell ref="AL189:AN189"/>
    <mergeCell ref="AO189:AQ189"/>
    <mergeCell ref="AR189:AT189"/>
    <mergeCell ref="AU189:AW189"/>
    <mergeCell ref="AX189:AZ189"/>
    <mergeCell ref="B190:H190"/>
    <mergeCell ref="I190:J190"/>
    <mergeCell ref="K190:L190"/>
    <mergeCell ref="M190:N190"/>
    <mergeCell ref="O190:P190"/>
    <mergeCell ref="Q190:S190"/>
    <mergeCell ref="T190:V190"/>
    <mergeCell ref="W190:Y190"/>
    <mergeCell ref="Z190:AB190"/>
    <mergeCell ref="AC190:AE190"/>
    <mergeCell ref="AF190:AH190"/>
    <mergeCell ref="AI190:AK190"/>
    <mergeCell ref="AL190:AN190"/>
    <mergeCell ref="AO190:AQ190"/>
    <mergeCell ref="AR190:AT190"/>
    <mergeCell ref="AU190:AW190"/>
    <mergeCell ref="AX190:AZ190"/>
    <mergeCell ref="B191:H191"/>
    <mergeCell ref="I191:J191"/>
    <mergeCell ref="K191:L191"/>
    <mergeCell ref="M191:N191"/>
    <mergeCell ref="O191:P191"/>
    <mergeCell ref="Q191:S191"/>
    <mergeCell ref="T191:V191"/>
    <mergeCell ref="W191:Y191"/>
    <mergeCell ref="Z191:AB191"/>
    <mergeCell ref="AC191:AE191"/>
    <mergeCell ref="AF191:AH191"/>
    <mergeCell ref="AI191:AK191"/>
    <mergeCell ref="AL191:AN191"/>
    <mergeCell ref="AO191:AQ191"/>
    <mergeCell ref="AR191:AT191"/>
    <mergeCell ref="AU191:AW191"/>
    <mergeCell ref="AX191:AZ191"/>
    <mergeCell ref="B192:H192"/>
    <mergeCell ref="I192:J192"/>
    <mergeCell ref="K192:L192"/>
    <mergeCell ref="M192:N192"/>
    <mergeCell ref="O192:P192"/>
    <mergeCell ref="Q192:S192"/>
    <mergeCell ref="T192:V192"/>
    <mergeCell ref="W192:Y192"/>
    <mergeCell ref="Z192:AB192"/>
    <mergeCell ref="AC192:AE192"/>
    <mergeCell ref="AF192:AH192"/>
    <mergeCell ref="AI192:AK192"/>
    <mergeCell ref="AL192:AN192"/>
    <mergeCell ref="AO192:AQ192"/>
    <mergeCell ref="AR192:AT192"/>
    <mergeCell ref="AU192:AW192"/>
    <mergeCell ref="AX192:AZ192"/>
    <mergeCell ref="I193:N193"/>
    <mergeCell ref="O193:P193"/>
    <mergeCell ref="Q193:S193"/>
    <mergeCell ref="T193:V193"/>
    <mergeCell ref="W193:Y193"/>
    <mergeCell ref="Z193:AB193"/>
    <mergeCell ref="AC193:AE193"/>
    <mergeCell ref="AF193:AH193"/>
    <mergeCell ref="AI193:AK193"/>
    <mergeCell ref="AL193:AN193"/>
    <mergeCell ref="AO193:AQ193"/>
    <mergeCell ref="AR193:AT193"/>
    <mergeCell ref="AU193:AW193"/>
    <mergeCell ref="AX193:AZ193"/>
    <mergeCell ref="B194:H194"/>
    <mergeCell ref="I194:J194"/>
    <mergeCell ref="K194:L194"/>
    <mergeCell ref="M194:N194"/>
    <mergeCell ref="O194:P194"/>
    <mergeCell ref="Q194:S194"/>
    <mergeCell ref="T194:V194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AU194:AW194"/>
    <mergeCell ref="AX194:AZ194"/>
    <mergeCell ref="B195:H195"/>
    <mergeCell ref="I195:J195"/>
    <mergeCell ref="K195:L195"/>
    <mergeCell ref="M195:N195"/>
    <mergeCell ref="O195:P195"/>
    <mergeCell ref="Q195:S195"/>
    <mergeCell ref="T195:V195"/>
    <mergeCell ref="W195:Y195"/>
    <mergeCell ref="Z195:AB195"/>
    <mergeCell ref="AC195:AE195"/>
    <mergeCell ref="AF195:AH195"/>
    <mergeCell ref="AI195:AK195"/>
    <mergeCell ref="AL195:AN195"/>
    <mergeCell ref="AO195:AQ195"/>
    <mergeCell ref="AR195:AT195"/>
    <mergeCell ref="AU195:AW195"/>
    <mergeCell ref="AX195:AZ195"/>
    <mergeCell ref="B196:H196"/>
    <mergeCell ref="I196:J196"/>
    <mergeCell ref="K196:L196"/>
    <mergeCell ref="M196:N196"/>
    <mergeCell ref="O196:P196"/>
    <mergeCell ref="Q196:S196"/>
    <mergeCell ref="T196:V196"/>
    <mergeCell ref="W196:Y196"/>
    <mergeCell ref="Z196:AB196"/>
    <mergeCell ref="AC196:AE196"/>
    <mergeCell ref="AF196:AH196"/>
    <mergeCell ref="AI196:AK196"/>
    <mergeCell ref="AL196:AN196"/>
    <mergeCell ref="AO196:AQ196"/>
    <mergeCell ref="AR196:AT196"/>
    <mergeCell ref="AU196:AW196"/>
    <mergeCell ref="AX196:AZ196"/>
    <mergeCell ref="B197:H197"/>
    <mergeCell ref="I197:J197"/>
    <mergeCell ref="K197:L197"/>
    <mergeCell ref="M197:N197"/>
    <mergeCell ref="O197:P197"/>
    <mergeCell ref="Q197:S197"/>
    <mergeCell ref="T197:V197"/>
    <mergeCell ref="W197:Y197"/>
    <mergeCell ref="Z197:AB197"/>
    <mergeCell ref="AC197:AE197"/>
    <mergeCell ref="AF197:AH197"/>
    <mergeCell ref="AI197:AK197"/>
    <mergeCell ref="AL197:AN197"/>
    <mergeCell ref="AO197:AQ197"/>
    <mergeCell ref="AR197:AT197"/>
    <mergeCell ref="AU197:AW197"/>
    <mergeCell ref="AX197:AZ197"/>
    <mergeCell ref="B198:H198"/>
    <mergeCell ref="I198:J198"/>
    <mergeCell ref="K198:L198"/>
    <mergeCell ref="M198:N198"/>
    <mergeCell ref="O198:P198"/>
    <mergeCell ref="Q198:S198"/>
    <mergeCell ref="T198:V198"/>
    <mergeCell ref="W198:Y198"/>
    <mergeCell ref="Z198:AB198"/>
    <mergeCell ref="AC198:AE198"/>
    <mergeCell ref="AF198:AH198"/>
    <mergeCell ref="AI198:AK198"/>
    <mergeCell ref="AL198:AN198"/>
    <mergeCell ref="AO198:AQ198"/>
    <mergeCell ref="AR198:AT198"/>
    <mergeCell ref="AU198:AW198"/>
    <mergeCell ref="AX198:AZ198"/>
    <mergeCell ref="B199:H199"/>
    <mergeCell ref="I199:J199"/>
    <mergeCell ref="K199:L199"/>
    <mergeCell ref="M199:N199"/>
    <mergeCell ref="O199:P199"/>
    <mergeCell ref="Q199:S199"/>
    <mergeCell ref="T199:V199"/>
    <mergeCell ref="W199:Y199"/>
    <mergeCell ref="Z199:AB199"/>
    <mergeCell ref="AC199:AE199"/>
    <mergeCell ref="AF199:AH199"/>
    <mergeCell ref="AI199:AK199"/>
    <mergeCell ref="AL199:AN199"/>
    <mergeCell ref="AO199:AQ199"/>
    <mergeCell ref="AR199:AT199"/>
    <mergeCell ref="AU199:AW199"/>
    <mergeCell ref="AX199:AZ199"/>
    <mergeCell ref="I200:N200"/>
    <mergeCell ref="O200:P200"/>
    <mergeCell ref="Q200:S200"/>
    <mergeCell ref="T200:V200"/>
    <mergeCell ref="W200:Y200"/>
    <mergeCell ref="Z200:AB200"/>
    <mergeCell ref="AC200:AE200"/>
    <mergeCell ref="AF200:AH200"/>
    <mergeCell ref="AI200:AK200"/>
    <mergeCell ref="AL200:AN200"/>
    <mergeCell ref="AO200:AQ200"/>
    <mergeCell ref="AR200:AT200"/>
    <mergeCell ref="AU200:AW200"/>
    <mergeCell ref="AX200:AZ200"/>
    <mergeCell ref="B201:H201"/>
    <mergeCell ref="I201:J201"/>
    <mergeCell ref="K201:L201"/>
    <mergeCell ref="M201:N201"/>
    <mergeCell ref="O201:P201"/>
    <mergeCell ref="Q201:S201"/>
    <mergeCell ref="T201:V201"/>
    <mergeCell ref="W201:Y201"/>
    <mergeCell ref="Z201:AB201"/>
    <mergeCell ref="AC201:AE201"/>
    <mergeCell ref="AF201:AH201"/>
    <mergeCell ref="AI201:AK201"/>
    <mergeCell ref="AL201:AN201"/>
    <mergeCell ref="AO201:AQ201"/>
    <mergeCell ref="AR201:AT201"/>
    <mergeCell ref="AU201:AW201"/>
    <mergeCell ref="AX201:AZ201"/>
    <mergeCell ref="I202:N202"/>
    <mergeCell ref="O202:P202"/>
    <mergeCell ref="Q202:S202"/>
    <mergeCell ref="T202:V202"/>
    <mergeCell ref="W202:Y202"/>
    <mergeCell ref="Z202:AB202"/>
    <mergeCell ref="AC202:AE202"/>
    <mergeCell ref="AF202:AH202"/>
    <mergeCell ref="AI202:AK202"/>
    <mergeCell ref="AL202:AN202"/>
    <mergeCell ref="AO202:AQ202"/>
    <mergeCell ref="AR202:AT202"/>
    <mergeCell ref="AU202:AW202"/>
    <mergeCell ref="AX202:AZ202"/>
    <mergeCell ref="B203:H203"/>
    <mergeCell ref="I203:J203"/>
    <mergeCell ref="K203:L203"/>
    <mergeCell ref="M203:N203"/>
    <mergeCell ref="O203:P203"/>
    <mergeCell ref="Q203:S203"/>
    <mergeCell ref="T203:V203"/>
    <mergeCell ref="W203:Y203"/>
    <mergeCell ref="Z203:AB203"/>
    <mergeCell ref="AC203:AE203"/>
    <mergeCell ref="AF203:AH203"/>
    <mergeCell ref="AI203:AK203"/>
    <mergeCell ref="AL203:AN203"/>
    <mergeCell ref="AO203:AQ203"/>
    <mergeCell ref="AR203:AT203"/>
    <mergeCell ref="AU203:AW203"/>
    <mergeCell ref="AX203:AZ203"/>
    <mergeCell ref="B204:H204"/>
    <mergeCell ref="I204:J204"/>
    <mergeCell ref="K204:L204"/>
    <mergeCell ref="M204:N204"/>
    <mergeCell ref="O204:P204"/>
    <mergeCell ref="Q204:S204"/>
    <mergeCell ref="T204:V204"/>
    <mergeCell ref="W204:Y204"/>
    <mergeCell ref="Z204:AB204"/>
    <mergeCell ref="AC204:AE204"/>
    <mergeCell ref="AF204:AH204"/>
    <mergeCell ref="AI204:AK204"/>
    <mergeCell ref="AL204:AN204"/>
    <mergeCell ref="AO204:AQ204"/>
    <mergeCell ref="AR204:AT204"/>
    <mergeCell ref="AU204:AW204"/>
    <mergeCell ref="AX204:AZ204"/>
    <mergeCell ref="B205:H205"/>
    <mergeCell ref="I205:J205"/>
    <mergeCell ref="K205:L205"/>
    <mergeCell ref="M205:N205"/>
    <mergeCell ref="O205:P205"/>
    <mergeCell ref="Q205:S205"/>
    <mergeCell ref="T205:V205"/>
    <mergeCell ref="W205:Y205"/>
    <mergeCell ref="Z205:AB205"/>
    <mergeCell ref="AC205:AE205"/>
    <mergeCell ref="AF205:AH205"/>
    <mergeCell ref="AI205:AK205"/>
    <mergeCell ref="AL205:AN205"/>
    <mergeCell ref="AO205:AQ205"/>
    <mergeCell ref="AR205:AT205"/>
    <mergeCell ref="AU205:AW205"/>
    <mergeCell ref="AX205:AZ205"/>
    <mergeCell ref="B206:H206"/>
    <mergeCell ref="I206:J206"/>
    <mergeCell ref="K206:L206"/>
    <mergeCell ref="M206:N206"/>
    <mergeCell ref="O206:P206"/>
    <mergeCell ref="Q206:S206"/>
    <mergeCell ref="T206:V206"/>
    <mergeCell ref="W206:Y206"/>
    <mergeCell ref="Z206:AB206"/>
    <mergeCell ref="AC206:AE206"/>
    <mergeCell ref="AF206:AH206"/>
    <mergeCell ref="AI206:AK206"/>
    <mergeCell ref="AL206:AN206"/>
    <mergeCell ref="AO206:AQ206"/>
    <mergeCell ref="AR206:AT206"/>
    <mergeCell ref="AU206:AW206"/>
    <mergeCell ref="AX206:AZ206"/>
    <mergeCell ref="B207:H207"/>
    <mergeCell ref="I207:J207"/>
    <mergeCell ref="K207:L207"/>
    <mergeCell ref="M207:N207"/>
    <mergeCell ref="O207:P207"/>
    <mergeCell ref="Q207:S207"/>
    <mergeCell ref="T207:V207"/>
    <mergeCell ref="W207:Y207"/>
    <mergeCell ref="Z207:AB207"/>
    <mergeCell ref="AC207:AE207"/>
    <mergeCell ref="AF207:AH207"/>
    <mergeCell ref="AI207:AK207"/>
    <mergeCell ref="AL207:AN207"/>
    <mergeCell ref="AO207:AQ207"/>
    <mergeCell ref="AR207:AT207"/>
    <mergeCell ref="AU207:AW207"/>
    <mergeCell ref="AX207:AZ207"/>
    <mergeCell ref="B208:H208"/>
    <mergeCell ref="I208:J208"/>
    <mergeCell ref="K208:L208"/>
    <mergeCell ref="M208:N208"/>
    <mergeCell ref="O208:P208"/>
    <mergeCell ref="Q208:S208"/>
    <mergeCell ref="T208:V208"/>
    <mergeCell ref="W208:Y208"/>
    <mergeCell ref="Z208:AB208"/>
    <mergeCell ref="AC208:AE208"/>
    <mergeCell ref="AF208:AH208"/>
    <mergeCell ref="AI208:AK208"/>
    <mergeCell ref="AL208:AN208"/>
    <mergeCell ref="AO208:AQ208"/>
    <mergeCell ref="AR208:AT208"/>
    <mergeCell ref="AU208:AW208"/>
    <mergeCell ref="AX208:AZ208"/>
    <mergeCell ref="B209:H209"/>
    <mergeCell ref="I209:J209"/>
    <mergeCell ref="K209:L209"/>
    <mergeCell ref="M209:N209"/>
    <mergeCell ref="O209:P209"/>
    <mergeCell ref="Q209:S209"/>
    <mergeCell ref="T209:V209"/>
    <mergeCell ref="W209:Y209"/>
    <mergeCell ref="Z209:AB209"/>
    <mergeCell ref="AC209:AE209"/>
    <mergeCell ref="AF209:AH209"/>
    <mergeCell ref="AI209:AK209"/>
    <mergeCell ref="AL209:AN209"/>
    <mergeCell ref="AO209:AQ209"/>
    <mergeCell ref="AR209:AT209"/>
    <mergeCell ref="AU209:AW209"/>
    <mergeCell ref="AX209:AZ209"/>
    <mergeCell ref="B210:H210"/>
    <mergeCell ref="I210:J210"/>
    <mergeCell ref="K210:L210"/>
    <mergeCell ref="M210:N210"/>
    <mergeCell ref="O210:P210"/>
    <mergeCell ref="Q210:S210"/>
    <mergeCell ref="T210:V210"/>
    <mergeCell ref="W210:Y210"/>
    <mergeCell ref="Z210:AB210"/>
    <mergeCell ref="AC210:AE210"/>
    <mergeCell ref="AF210:AH210"/>
    <mergeCell ref="AI210:AK210"/>
    <mergeCell ref="AL210:AN210"/>
    <mergeCell ref="AO210:AQ210"/>
    <mergeCell ref="AR210:AT210"/>
    <mergeCell ref="AU210:AW210"/>
    <mergeCell ref="AX210:AZ210"/>
    <mergeCell ref="B211:H211"/>
    <mergeCell ref="I211:J211"/>
    <mergeCell ref="K211:L211"/>
    <mergeCell ref="M211:N211"/>
    <mergeCell ref="O211:P211"/>
    <mergeCell ref="Q211:S211"/>
    <mergeCell ref="T211:V211"/>
    <mergeCell ref="W211:Y211"/>
    <mergeCell ref="Z211:AB211"/>
    <mergeCell ref="AC211:AE211"/>
    <mergeCell ref="AF211:AH211"/>
    <mergeCell ref="AI211:AK211"/>
    <mergeCell ref="AL211:AN211"/>
    <mergeCell ref="AO211:AQ211"/>
    <mergeCell ref="AR211:AT211"/>
    <mergeCell ref="AU211:AW211"/>
    <mergeCell ref="AX211:AZ211"/>
    <mergeCell ref="B212:H212"/>
    <mergeCell ref="I212:J212"/>
    <mergeCell ref="K212:L212"/>
    <mergeCell ref="M212:N212"/>
    <mergeCell ref="O212:P212"/>
    <mergeCell ref="Q212:S212"/>
    <mergeCell ref="T212:V212"/>
    <mergeCell ref="W212:Y212"/>
    <mergeCell ref="Z212:AB212"/>
    <mergeCell ref="AC212:AE212"/>
    <mergeCell ref="AF212:AH212"/>
    <mergeCell ref="AI212:AK212"/>
    <mergeCell ref="AL212:AN212"/>
    <mergeCell ref="AO212:AQ212"/>
    <mergeCell ref="AR212:AT212"/>
    <mergeCell ref="AU212:AW212"/>
    <mergeCell ref="AX212:AZ212"/>
    <mergeCell ref="B213:H213"/>
    <mergeCell ref="I213:J213"/>
    <mergeCell ref="K213:L213"/>
    <mergeCell ref="M213:N213"/>
    <mergeCell ref="O213:P213"/>
    <mergeCell ref="Q213:S213"/>
    <mergeCell ref="T213:V213"/>
    <mergeCell ref="W213:Y213"/>
    <mergeCell ref="Z213:AB213"/>
    <mergeCell ref="AC213:AE213"/>
    <mergeCell ref="AF213:AH213"/>
    <mergeCell ref="AI213:AK213"/>
    <mergeCell ref="AL213:AN213"/>
    <mergeCell ref="AO213:AQ213"/>
    <mergeCell ref="AR213:AT213"/>
    <mergeCell ref="AU213:AW213"/>
    <mergeCell ref="AX213:AZ213"/>
    <mergeCell ref="B214:H214"/>
    <mergeCell ref="I214:J214"/>
    <mergeCell ref="K214:L214"/>
    <mergeCell ref="M214:N214"/>
    <mergeCell ref="O214:P214"/>
    <mergeCell ref="Q214:S214"/>
    <mergeCell ref="T214:V214"/>
    <mergeCell ref="W214:Y214"/>
    <mergeCell ref="Z214:AB214"/>
    <mergeCell ref="AC214:AE214"/>
    <mergeCell ref="AF214:AH214"/>
    <mergeCell ref="AI214:AK214"/>
    <mergeCell ref="AL214:AN214"/>
    <mergeCell ref="AO214:AQ214"/>
    <mergeCell ref="AR214:AT214"/>
    <mergeCell ref="AU214:AW214"/>
    <mergeCell ref="AX214:AZ214"/>
    <mergeCell ref="B215:H215"/>
    <mergeCell ref="I215:J215"/>
    <mergeCell ref="K215:L215"/>
    <mergeCell ref="M215:N215"/>
    <mergeCell ref="O215:P215"/>
    <mergeCell ref="Q215:S215"/>
    <mergeCell ref="T215:V215"/>
    <mergeCell ref="W215:Y215"/>
    <mergeCell ref="Z215:AB215"/>
    <mergeCell ref="AC215:AE215"/>
    <mergeCell ref="AF215:AH215"/>
    <mergeCell ref="AI215:AK215"/>
    <mergeCell ref="AL215:AN215"/>
    <mergeCell ref="AO215:AQ215"/>
    <mergeCell ref="AR215:AT215"/>
    <mergeCell ref="AU215:AW215"/>
    <mergeCell ref="AX215:AZ215"/>
    <mergeCell ref="B216:H216"/>
    <mergeCell ref="I216:J216"/>
    <mergeCell ref="K216:L216"/>
    <mergeCell ref="M216:N216"/>
    <mergeCell ref="O216:P216"/>
    <mergeCell ref="Q216:S216"/>
    <mergeCell ref="T216:V216"/>
    <mergeCell ref="W216:Y216"/>
    <mergeCell ref="Z216:AB216"/>
    <mergeCell ref="AC216:AE216"/>
    <mergeCell ref="AF216:AH216"/>
    <mergeCell ref="AI216:AK216"/>
    <mergeCell ref="AL216:AN216"/>
    <mergeCell ref="AO216:AQ216"/>
    <mergeCell ref="AR216:AT216"/>
    <mergeCell ref="AU216:AW216"/>
    <mergeCell ref="AX216:AZ216"/>
    <mergeCell ref="B217:H217"/>
    <mergeCell ref="I217:J217"/>
    <mergeCell ref="K217:L217"/>
    <mergeCell ref="M217:N217"/>
    <mergeCell ref="O217:P217"/>
    <mergeCell ref="Q217:S217"/>
    <mergeCell ref="T217:V217"/>
    <mergeCell ref="W217:Y217"/>
    <mergeCell ref="Z217:AB217"/>
    <mergeCell ref="AC217:AE217"/>
    <mergeCell ref="AF217:AH217"/>
    <mergeCell ref="AI217:AK217"/>
    <mergeCell ref="AL217:AN217"/>
    <mergeCell ref="AO217:AQ217"/>
    <mergeCell ref="AR217:AT217"/>
    <mergeCell ref="AU217:AW217"/>
    <mergeCell ref="AX217:AZ217"/>
    <mergeCell ref="B218:H218"/>
    <mergeCell ref="I218:J218"/>
    <mergeCell ref="K218:L218"/>
    <mergeCell ref="M218:N218"/>
    <mergeCell ref="O218:P218"/>
    <mergeCell ref="Q218:S218"/>
    <mergeCell ref="T218:V218"/>
    <mergeCell ref="W218:Y218"/>
    <mergeCell ref="Z218:AB218"/>
    <mergeCell ref="AC218:AE218"/>
    <mergeCell ref="AF218:AH218"/>
    <mergeCell ref="AI218:AK218"/>
    <mergeCell ref="AL218:AN218"/>
    <mergeCell ref="AO218:AQ218"/>
    <mergeCell ref="AR218:AT218"/>
    <mergeCell ref="AU218:AW218"/>
    <mergeCell ref="AX218:AZ218"/>
    <mergeCell ref="B219:H219"/>
    <mergeCell ref="I219:J219"/>
    <mergeCell ref="K219:L219"/>
    <mergeCell ref="M219:N219"/>
    <mergeCell ref="O219:P219"/>
    <mergeCell ref="Q219:S219"/>
    <mergeCell ref="T219:V219"/>
    <mergeCell ref="W219:Y219"/>
    <mergeCell ref="Z219:AB219"/>
    <mergeCell ref="AC219:AE219"/>
    <mergeCell ref="AF219:AH219"/>
    <mergeCell ref="AI219:AK219"/>
    <mergeCell ref="AL219:AN219"/>
    <mergeCell ref="AO219:AQ219"/>
    <mergeCell ref="AR219:AT219"/>
    <mergeCell ref="AU219:AW219"/>
    <mergeCell ref="AX219:AZ219"/>
    <mergeCell ref="B220:H220"/>
    <mergeCell ref="B221:H221"/>
    <mergeCell ref="I221:J221"/>
    <mergeCell ref="K221:L221"/>
    <mergeCell ref="M221:N221"/>
    <mergeCell ref="O221:P221"/>
    <mergeCell ref="Q221:S221"/>
    <mergeCell ref="T221:V221"/>
    <mergeCell ref="W221:Y221"/>
    <mergeCell ref="Z221:AB221"/>
    <mergeCell ref="AC221:AE221"/>
    <mergeCell ref="AF221:AH221"/>
    <mergeCell ref="AI221:AK221"/>
    <mergeCell ref="AL221:AN221"/>
    <mergeCell ref="AO221:AQ221"/>
    <mergeCell ref="AR221:AT221"/>
    <mergeCell ref="AU221:AW221"/>
    <mergeCell ref="AX221:AZ221"/>
    <mergeCell ref="B222:H222"/>
    <mergeCell ref="I222:J222"/>
    <mergeCell ref="K222:L222"/>
    <mergeCell ref="M222:N222"/>
    <mergeCell ref="O222:P222"/>
    <mergeCell ref="Q222:S222"/>
    <mergeCell ref="T222:V222"/>
    <mergeCell ref="W222:Y222"/>
    <mergeCell ref="Z222:AB222"/>
    <mergeCell ref="AC222:AE222"/>
    <mergeCell ref="AF222:AH222"/>
    <mergeCell ref="AI222:AK222"/>
    <mergeCell ref="AL222:AN222"/>
    <mergeCell ref="AO222:AQ222"/>
    <mergeCell ref="AR222:AT222"/>
    <mergeCell ref="AU222:AW222"/>
    <mergeCell ref="AX222:AZ222"/>
    <mergeCell ref="I223:N223"/>
    <mergeCell ref="O223:P223"/>
    <mergeCell ref="Q223:S223"/>
    <mergeCell ref="T223:V223"/>
    <mergeCell ref="W223:Y223"/>
    <mergeCell ref="Z223:AB223"/>
    <mergeCell ref="AC223:AE223"/>
    <mergeCell ref="AF223:AH223"/>
    <mergeCell ref="AI223:AK223"/>
    <mergeCell ref="AL223:AN223"/>
    <mergeCell ref="AO223:AQ223"/>
    <mergeCell ref="AR223:AT223"/>
    <mergeCell ref="AU223:AW223"/>
    <mergeCell ref="AX223:AZ223"/>
    <mergeCell ref="B224:H224"/>
    <mergeCell ref="I224:J224"/>
    <mergeCell ref="K224:L224"/>
    <mergeCell ref="M224:N224"/>
    <mergeCell ref="O224:P224"/>
    <mergeCell ref="Q224:S224"/>
    <mergeCell ref="T224:V224"/>
    <mergeCell ref="W224:Y224"/>
    <mergeCell ref="Z224:AB224"/>
    <mergeCell ref="AC224:AE224"/>
    <mergeCell ref="AF224:AH224"/>
    <mergeCell ref="AI224:AK224"/>
    <mergeCell ref="AL224:AN224"/>
    <mergeCell ref="AO224:AQ224"/>
    <mergeCell ref="AR224:AT224"/>
    <mergeCell ref="AU224:AW224"/>
    <mergeCell ref="AX224:AZ224"/>
    <mergeCell ref="B225:H225"/>
    <mergeCell ref="I225:J225"/>
    <mergeCell ref="K225:L225"/>
    <mergeCell ref="M225:N225"/>
    <mergeCell ref="O225:P225"/>
    <mergeCell ref="Q225:S225"/>
    <mergeCell ref="T225:V225"/>
    <mergeCell ref="W225:Y225"/>
    <mergeCell ref="Z225:AB225"/>
    <mergeCell ref="AC225:AE225"/>
    <mergeCell ref="AF225:AH225"/>
    <mergeCell ref="AI225:AK225"/>
    <mergeCell ref="AL225:AN225"/>
    <mergeCell ref="AO225:AQ225"/>
    <mergeCell ref="AR225:AT225"/>
    <mergeCell ref="AU225:AW225"/>
    <mergeCell ref="AX225:AZ225"/>
    <mergeCell ref="B226:H226"/>
    <mergeCell ref="I226:J226"/>
    <mergeCell ref="K226:L226"/>
    <mergeCell ref="M226:N226"/>
    <mergeCell ref="O226:P226"/>
    <mergeCell ref="Q226:S226"/>
    <mergeCell ref="T226:V226"/>
    <mergeCell ref="W226:Y226"/>
    <mergeCell ref="Z226:AB226"/>
    <mergeCell ref="AC226:AE226"/>
    <mergeCell ref="AF226:AH226"/>
    <mergeCell ref="AI226:AK226"/>
    <mergeCell ref="AL226:AN226"/>
    <mergeCell ref="AO226:AQ226"/>
    <mergeCell ref="AR226:AT226"/>
    <mergeCell ref="AU226:AW226"/>
    <mergeCell ref="AX226:AZ226"/>
    <mergeCell ref="B227:H227"/>
    <mergeCell ref="I227:J227"/>
    <mergeCell ref="K227:L227"/>
    <mergeCell ref="M227:N227"/>
    <mergeCell ref="O227:P227"/>
    <mergeCell ref="Q227:S227"/>
    <mergeCell ref="T227:V227"/>
    <mergeCell ref="W227:Y227"/>
    <mergeCell ref="Z227:AB227"/>
    <mergeCell ref="AC227:AE227"/>
    <mergeCell ref="AF227:AH227"/>
    <mergeCell ref="AI227:AK227"/>
    <mergeCell ref="AL227:AN227"/>
    <mergeCell ref="AO227:AQ227"/>
    <mergeCell ref="AR227:AT227"/>
    <mergeCell ref="AU227:AW227"/>
    <mergeCell ref="AX227:AZ227"/>
    <mergeCell ref="B228:H228"/>
    <mergeCell ref="I228:J228"/>
    <mergeCell ref="K228:L228"/>
    <mergeCell ref="M228:N228"/>
    <mergeCell ref="O228:P228"/>
    <mergeCell ref="Q228:S228"/>
    <mergeCell ref="T228:V228"/>
    <mergeCell ref="W228:Y228"/>
    <mergeCell ref="Z228:AB228"/>
    <mergeCell ref="AC228:AE228"/>
    <mergeCell ref="AF228:AH228"/>
    <mergeCell ref="AI228:AK228"/>
    <mergeCell ref="AL228:AN228"/>
    <mergeCell ref="AO228:AQ228"/>
    <mergeCell ref="AR228:AT228"/>
    <mergeCell ref="AU228:AW228"/>
    <mergeCell ref="AX228:AZ228"/>
    <mergeCell ref="B229:H229"/>
    <mergeCell ref="I229:J229"/>
    <mergeCell ref="K229:L229"/>
    <mergeCell ref="M229:N229"/>
    <mergeCell ref="O229:P229"/>
    <mergeCell ref="Q229:S229"/>
    <mergeCell ref="T229:V229"/>
    <mergeCell ref="W229:Y229"/>
    <mergeCell ref="Z229:AB229"/>
    <mergeCell ref="AC229:AE229"/>
    <mergeCell ref="AF229:AH229"/>
    <mergeCell ref="AI229:AK229"/>
    <mergeCell ref="AL229:AN229"/>
    <mergeCell ref="AO229:AQ229"/>
    <mergeCell ref="AR229:AT229"/>
    <mergeCell ref="AU229:AW229"/>
    <mergeCell ref="AX229:AZ229"/>
    <mergeCell ref="B230:H230"/>
    <mergeCell ref="I230:J230"/>
    <mergeCell ref="K230:L230"/>
    <mergeCell ref="M230:N230"/>
    <mergeCell ref="O230:P230"/>
    <mergeCell ref="Q230:S230"/>
    <mergeCell ref="T230:V230"/>
    <mergeCell ref="W230:Y230"/>
    <mergeCell ref="Z230:AB230"/>
    <mergeCell ref="AC230:AE230"/>
    <mergeCell ref="AF230:AH230"/>
    <mergeCell ref="AI230:AK230"/>
    <mergeCell ref="AL230:AN230"/>
    <mergeCell ref="AO230:AQ230"/>
    <mergeCell ref="AR230:AT230"/>
    <mergeCell ref="AU230:AW230"/>
    <mergeCell ref="AX230:AZ230"/>
    <mergeCell ref="B231:H231"/>
    <mergeCell ref="I231:J231"/>
    <mergeCell ref="K231:L231"/>
    <mergeCell ref="M231:N231"/>
    <mergeCell ref="O231:P231"/>
    <mergeCell ref="Q231:S231"/>
    <mergeCell ref="T231:V231"/>
    <mergeCell ref="W231:Y231"/>
    <mergeCell ref="Z231:AB231"/>
    <mergeCell ref="AC231:AE231"/>
    <mergeCell ref="AF231:AH231"/>
    <mergeCell ref="AI231:AK231"/>
    <mergeCell ref="AL231:AN231"/>
    <mergeCell ref="AO231:AQ231"/>
    <mergeCell ref="AR231:AT231"/>
    <mergeCell ref="AU231:AW231"/>
    <mergeCell ref="AX231:AZ231"/>
    <mergeCell ref="B232:H232"/>
    <mergeCell ref="I232:J232"/>
    <mergeCell ref="K232:L232"/>
    <mergeCell ref="M232:N232"/>
    <mergeCell ref="O232:P232"/>
    <mergeCell ref="Q232:S232"/>
    <mergeCell ref="T232:V232"/>
    <mergeCell ref="W232:Y232"/>
    <mergeCell ref="Z232:AB232"/>
    <mergeCell ref="AC232:AE232"/>
    <mergeCell ref="AF232:AH232"/>
    <mergeCell ref="AI232:AK232"/>
    <mergeCell ref="AL232:AN232"/>
    <mergeCell ref="AO232:AQ232"/>
    <mergeCell ref="AR232:AT232"/>
    <mergeCell ref="AU232:AW232"/>
    <mergeCell ref="AX232:AZ232"/>
    <mergeCell ref="B233:H233"/>
    <mergeCell ref="I233:J233"/>
    <mergeCell ref="K233:L233"/>
    <mergeCell ref="M233:N233"/>
    <mergeCell ref="O233:P233"/>
    <mergeCell ref="Q233:S233"/>
    <mergeCell ref="T233:V233"/>
    <mergeCell ref="W233:Y233"/>
    <mergeCell ref="Z233:AB233"/>
    <mergeCell ref="AC233:AE233"/>
    <mergeCell ref="AF233:AH233"/>
    <mergeCell ref="AI233:AK233"/>
    <mergeCell ref="AL233:AN233"/>
    <mergeCell ref="AO233:AQ233"/>
    <mergeCell ref="AR233:AT233"/>
    <mergeCell ref="AU233:AW233"/>
    <mergeCell ref="AX233:AZ233"/>
    <mergeCell ref="I234:N234"/>
    <mergeCell ref="O234:P234"/>
    <mergeCell ref="Q234:S234"/>
    <mergeCell ref="T234:V234"/>
    <mergeCell ref="W234:Y234"/>
    <mergeCell ref="Z234:AB234"/>
    <mergeCell ref="AC234:AE234"/>
    <mergeCell ref="AF234:AH234"/>
    <mergeCell ref="AI234:AK234"/>
    <mergeCell ref="AL234:AN234"/>
    <mergeCell ref="AO234:AQ234"/>
    <mergeCell ref="AR234:AT234"/>
    <mergeCell ref="AU234:AW234"/>
    <mergeCell ref="AX234:AZ234"/>
    <mergeCell ref="B235:H235"/>
    <mergeCell ref="I235:J235"/>
    <mergeCell ref="K235:L235"/>
    <mergeCell ref="M235:N235"/>
    <mergeCell ref="O235:P235"/>
    <mergeCell ref="Q235:S235"/>
    <mergeCell ref="T235:V235"/>
    <mergeCell ref="W235:Y235"/>
    <mergeCell ref="Z235:AB235"/>
    <mergeCell ref="AC235:AE235"/>
    <mergeCell ref="AF235:AH235"/>
    <mergeCell ref="AI235:AK235"/>
    <mergeCell ref="AL235:AN235"/>
    <mergeCell ref="AO235:AQ235"/>
    <mergeCell ref="AR235:AT235"/>
    <mergeCell ref="AU235:AW235"/>
    <mergeCell ref="AX235:AZ235"/>
    <mergeCell ref="I236:N236"/>
    <mergeCell ref="O236:P236"/>
    <mergeCell ref="Q236:S236"/>
    <mergeCell ref="T236:V236"/>
    <mergeCell ref="W236:Y236"/>
    <mergeCell ref="Z236:AB236"/>
    <mergeCell ref="AC236:AE236"/>
    <mergeCell ref="AF236:AH236"/>
    <mergeCell ref="AI236:AK236"/>
    <mergeCell ref="AL236:AN236"/>
    <mergeCell ref="AO236:AQ236"/>
    <mergeCell ref="AR236:AT236"/>
    <mergeCell ref="AU236:AW236"/>
    <mergeCell ref="AX236:AZ236"/>
    <mergeCell ref="B237:H237"/>
    <mergeCell ref="I237:J237"/>
    <mergeCell ref="K237:L237"/>
    <mergeCell ref="M237:N237"/>
    <mergeCell ref="O237:P237"/>
    <mergeCell ref="Q237:S237"/>
    <mergeCell ref="T237:V237"/>
    <mergeCell ref="W237:Y237"/>
    <mergeCell ref="Z237:AB237"/>
    <mergeCell ref="AC237:AE237"/>
    <mergeCell ref="AF237:AH237"/>
    <mergeCell ref="AI237:AK237"/>
    <mergeCell ref="AL237:AN237"/>
    <mergeCell ref="AO237:AQ237"/>
    <mergeCell ref="AR237:AT237"/>
    <mergeCell ref="AU237:AW237"/>
    <mergeCell ref="AX237:AZ237"/>
    <mergeCell ref="B238:H238"/>
    <mergeCell ref="I238:J238"/>
    <mergeCell ref="K238:L238"/>
    <mergeCell ref="M238:N238"/>
    <mergeCell ref="O238:P238"/>
    <mergeCell ref="Q238:S238"/>
    <mergeCell ref="T238:V238"/>
    <mergeCell ref="W238:Y238"/>
    <mergeCell ref="Z238:AB238"/>
    <mergeCell ref="AC238:AE238"/>
    <mergeCell ref="AF238:AH238"/>
    <mergeCell ref="AI238:AK238"/>
    <mergeCell ref="AL238:AN238"/>
    <mergeCell ref="AO238:AQ238"/>
    <mergeCell ref="AR238:AT238"/>
    <mergeCell ref="AU238:AW238"/>
    <mergeCell ref="AX238:AZ238"/>
    <mergeCell ref="B239:H239"/>
    <mergeCell ref="I239:J239"/>
    <mergeCell ref="K239:L239"/>
    <mergeCell ref="M239:N239"/>
    <mergeCell ref="O239:P239"/>
    <mergeCell ref="Q239:S239"/>
    <mergeCell ref="T239:V239"/>
    <mergeCell ref="W239:Y239"/>
    <mergeCell ref="Z239:AB239"/>
    <mergeCell ref="AC239:AE239"/>
    <mergeCell ref="AF239:AH239"/>
    <mergeCell ref="AI239:AK239"/>
    <mergeCell ref="AL239:AN239"/>
    <mergeCell ref="AO239:AQ239"/>
    <mergeCell ref="AR239:AT239"/>
    <mergeCell ref="AU239:AW239"/>
    <mergeCell ref="AX239:AZ239"/>
    <mergeCell ref="I240:N240"/>
    <mergeCell ref="O240:P240"/>
    <mergeCell ref="Q240:S240"/>
    <mergeCell ref="T240:V240"/>
    <mergeCell ref="W240:Y240"/>
    <mergeCell ref="Z240:AB240"/>
    <mergeCell ref="AC240:AE240"/>
    <mergeCell ref="AF240:AH240"/>
    <mergeCell ref="AI240:AK240"/>
    <mergeCell ref="AL240:AN240"/>
    <mergeCell ref="AO240:AQ240"/>
    <mergeCell ref="AR240:AT240"/>
    <mergeCell ref="AU240:AW240"/>
    <mergeCell ref="AX240:AZ240"/>
    <mergeCell ref="B241:H241"/>
    <mergeCell ref="I241:J241"/>
    <mergeCell ref="K241:L241"/>
    <mergeCell ref="M241:N241"/>
    <mergeCell ref="O241:P241"/>
    <mergeCell ref="Q241:S241"/>
    <mergeCell ref="T241:V241"/>
    <mergeCell ref="W241:Y241"/>
    <mergeCell ref="Z241:AB241"/>
    <mergeCell ref="AC241:AE241"/>
    <mergeCell ref="AF241:AH241"/>
    <mergeCell ref="AI241:AK241"/>
    <mergeCell ref="AL241:AN241"/>
    <mergeCell ref="AO241:AQ241"/>
    <mergeCell ref="AR241:AT241"/>
    <mergeCell ref="AU241:AW241"/>
    <mergeCell ref="AX241:AZ241"/>
    <mergeCell ref="I242:N242"/>
    <mergeCell ref="O242:P242"/>
    <mergeCell ref="Q242:S242"/>
    <mergeCell ref="T242:V242"/>
    <mergeCell ref="W242:Y242"/>
    <mergeCell ref="Z242:AB242"/>
    <mergeCell ref="AC242:AE242"/>
    <mergeCell ref="AF242:AH242"/>
    <mergeCell ref="AI242:AK242"/>
    <mergeCell ref="AL242:AN242"/>
    <mergeCell ref="AO242:AQ242"/>
    <mergeCell ref="AR242:AT242"/>
    <mergeCell ref="AU242:AW242"/>
    <mergeCell ref="AX242:AZ242"/>
    <mergeCell ref="B243:H243"/>
    <mergeCell ref="I243:J243"/>
    <mergeCell ref="K243:L243"/>
    <mergeCell ref="M243:N243"/>
    <mergeCell ref="O243:P243"/>
    <mergeCell ref="Q243:S243"/>
    <mergeCell ref="T243:V243"/>
    <mergeCell ref="W243:Y243"/>
    <mergeCell ref="Z243:AB243"/>
    <mergeCell ref="AC243:AE243"/>
    <mergeCell ref="AF243:AH243"/>
    <mergeCell ref="AI243:AK243"/>
    <mergeCell ref="AL243:AN243"/>
    <mergeCell ref="AO243:AQ243"/>
    <mergeCell ref="AR243:AT243"/>
    <mergeCell ref="AU243:AW243"/>
    <mergeCell ref="AX243:AZ243"/>
    <mergeCell ref="I244:N244"/>
    <mergeCell ref="O244:P244"/>
    <mergeCell ref="Q244:S244"/>
    <mergeCell ref="T244:V244"/>
    <mergeCell ref="W244:Y244"/>
    <mergeCell ref="Z244:AB244"/>
    <mergeCell ref="AC244:AE244"/>
    <mergeCell ref="AF244:AH244"/>
    <mergeCell ref="AI244:AK244"/>
    <mergeCell ref="AL244:AN244"/>
    <mergeCell ref="AO244:AQ244"/>
    <mergeCell ref="AR244:AT244"/>
    <mergeCell ref="AU244:AW244"/>
    <mergeCell ref="AX244:AZ244"/>
    <mergeCell ref="B245:H245"/>
    <mergeCell ref="I245:J245"/>
    <mergeCell ref="K245:L245"/>
    <mergeCell ref="M245:N245"/>
    <mergeCell ref="O245:P245"/>
    <mergeCell ref="Q245:S245"/>
    <mergeCell ref="T245:V245"/>
    <mergeCell ref="W245:Y245"/>
    <mergeCell ref="Z245:AB245"/>
    <mergeCell ref="AC245:AE245"/>
    <mergeCell ref="AF245:AH245"/>
    <mergeCell ref="AI245:AK245"/>
    <mergeCell ref="AL245:AN245"/>
    <mergeCell ref="AO245:AQ245"/>
    <mergeCell ref="AR245:AT245"/>
    <mergeCell ref="AU245:AW245"/>
    <mergeCell ref="AX245:AZ245"/>
    <mergeCell ref="I246:N246"/>
    <mergeCell ref="O246:P246"/>
    <mergeCell ref="Q246:S246"/>
    <mergeCell ref="T246:V246"/>
    <mergeCell ref="W246:Y246"/>
    <mergeCell ref="Z246:AB246"/>
    <mergeCell ref="AC246:AE246"/>
    <mergeCell ref="AF246:AH246"/>
    <mergeCell ref="AI246:AK246"/>
    <mergeCell ref="AL246:AN246"/>
    <mergeCell ref="AO246:AQ246"/>
    <mergeCell ref="AR246:AT246"/>
    <mergeCell ref="AU246:AW246"/>
    <mergeCell ref="AX246:AZ246"/>
    <mergeCell ref="B247:H247"/>
    <mergeCell ref="I247:J247"/>
    <mergeCell ref="K247:L247"/>
    <mergeCell ref="M247:N247"/>
    <mergeCell ref="O247:P247"/>
    <mergeCell ref="Q247:S247"/>
    <mergeCell ref="T247:V247"/>
    <mergeCell ref="W247:Y247"/>
    <mergeCell ref="Z247:AB247"/>
    <mergeCell ref="AC247:AE247"/>
    <mergeCell ref="AF247:AH247"/>
    <mergeCell ref="AI247:AK247"/>
    <mergeCell ref="AL247:AN247"/>
    <mergeCell ref="AO247:AQ247"/>
    <mergeCell ref="AR247:AT247"/>
    <mergeCell ref="AU247:AW247"/>
    <mergeCell ref="AX247:AZ247"/>
    <mergeCell ref="B248:H248"/>
    <mergeCell ref="I248:J248"/>
    <mergeCell ref="K248:L248"/>
    <mergeCell ref="M248:N248"/>
    <mergeCell ref="O248:P248"/>
    <mergeCell ref="Q248:S248"/>
    <mergeCell ref="T248:V248"/>
    <mergeCell ref="W248:Y248"/>
    <mergeCell ref="Z248:AB248"/>
    <mergeCell ref="AC248:AE248"/>
    <mergeCell ref="AF248:AH248"/>
    <mergeCell ref="AI248:AK248"/>
    <mergeCell ref="AL248:AN248"/>
    <mergeCell ref="AO248:AQ248"/>
    <mergeCell ref="AR248:AT248"/>
    <mergeCell ref="AU248:AW248"/>
    <mergeCell ref="AX248:AZ248"/>
    <mergeCell ref="B249:H249"/>
    <mergeCell ref="I249:J249"/>
    <mergeCell ref="K249:L249"/>
    <mergeCell ref="M249:N249"/>
    <mergeCell ref="O249:P249"/>
    <mergeCell ref="Q249:S249"/>
    <mergeCell ref="T249:V249"/>
    <mergeCell ref="W249:Y249"/>
    <mergeCell ref="Z249:AB249"/>
    <mergeCell ref="AC249:AE249"/>
    <mergeCell ref="AF249:AH249"/>
    <mergeCell ref="AI249:AK249"/>
    <mergeCell ref="AL249:AN249"/>
    <mergeCell ref="AO249:AQ249"/>
    <mergeCell ref="AR249:AT249"/>
    <mergeCell ref="AU249:AW249"/>
    <mergeCell ref="AX249:AZ249"/>
    <mergeCell ref="B250:H250"/>
    <mergeCell ref="I250:J250"/>
    <mergeCell ref="K250:L250"/>
    <mergeCell ref="M250:N250"/>
    <mergeCell ref="O250:P250"/>
    <mergeCell ref="Q250:S250"/>
    <mergeCell ref="T250:V250"/>
    <mergeCell ref="W250:Y250"/>
    <mergeCell ref="Z250:AB250"/>
    <mergeCell ref="AC250:AE250"/>
    <mergeCell ref="AF250:AH250"/>
    <mergeCell ref="AI250:AK250"/>
    <mergeCell ref="AL250:AN250"/>
    <mergeCell ref="AO250:AQ250"/>
    <mergeCell ref="AR250:AT250"/>
    <mergeCell ref="AU250:AW250"/>
    <mergeCell ref="AX250:AZ250"/>
    <mergeCell ref="B252:H252"/>
    <mergeCell ref="I252:J252"/>
    <mergeCell ref="K252:L252"/>
    <mergeCell ref="M252:N252"/>
    <mergeCell ref="O252:P252"/>
    <mergeCell ref="Q252:S252"/>
    <mergeCell ref="T252:V252"/>
    <mergeCell ref="W252:Y252"/>
    <mergeCell ref="Z252:AB252"/>
    <mergeCell ref="AC252:AE252"/>
    <mergeCell ref="AF252:AH252"/>
    <mergeCell ref="AI252:AK252"/>
    <mergeCell ref="AL252:AN252"/>
    <mergeCell ref="AO252:AQ252"/>
    <mergeCell ref="AR252:AT252"/>
    <mergeCell ref="AU252:AW252"/>
    <mergeCell ref="AX252:AZ252"/>
    <mergeCell ref="I253:N253"/>
    <mergeCell ref="O253:P253"/>
    <mergeCell ref="Q253:S253"/>
    <mergeCell ref="T253:V253"/>
    <mergeCell ref="W253:Y253"/>
    <mergeCell ref="Z253:AB253"/>
    <mergeCell ref="AC253:AE253"/>
    <mergeCell ref="AF253:AH253"/>
    <mergeCell ref="AI253:AK253"/>
    <mergeCell ref="AL253:AN253"/>
    <mergeCell ref="AO253:AQ253"/>
    <mergeCell ref="AR253:AT253"/>
    <mergeCell ref="AU253:AW253"/>
    <mergeCell ref="AX253:AZ253"/>
    <mergeCell ref="B254:H254"/>
    <mergeCell ref="I254:J254"/>
    <mergeCell ref="K254:L254"/>
    <mergeCell ref="M254:N254"/>
    <mergeCell ref="O254:P254"/>
    <mergeCell ref="Q254:S254"/>
    <mergeCell ref="T254:V254"/>
    <mergeCell ref="W254:Y254"/>
    <mergeCell ref="Z254:AB254"/>
    <mergeCell ref="AC254:AE254"/>
    <mergeCell ref="AF254:AH254"/>
    <mergeCell ref="AI254:AK254"/>
    <mergeCell ref="AL254:AN254"/>
    <mergeCell ref="AO254:AQ254"/>
    <mergeCell ref="AR254:AT254"/>
    <mergeCell ref="AU254:AW254"/>
    <mergeCell ref="AX254:AZ254"/>
    <mergeCell ref="I255:N255"/>
    <mergeCell ref="O255:P255"/>
    <mergeCell ref="Q255:S255"/>
    <mergeCell ref="T255:V255"/>
    <mergeCell ref="W255:Y255"/>
    <mergeCell ref="Z255:AB255"/>
    <mergeCell ref="AC255:AE255"/>
    <mergeCell ref="AF255:AH255"/>
    <mergeCell ref="AI255:AK255"/>
    <mergeCell ref="AX255:AZ255"/>
    <mergeCell ref="B256:AZ256"/>
    <mergeCell ref="B257:AZ257"/>
    <mergeCell ref="B258:AZ258"/>
    <mergeCell ref="AL255:AN255"/>
    <mergeCell ref="AO255:AQ255"/>
    <mergeCell ref="AR255:AT255"/>
    <mergeCell ref="AU255:AW255"/>
    <mergeCell ref="B259:AZ259"/>
    <mergeCell ref="B260:AZ260"/>
    <mergeCell ref="B261:AZ261"/>
    <mergeCell ref="B262:AZ262"/>
    <mergeCell ref="B263:AZ263"/>
    <mergeCell ref="B264:AZ264"/>
    <mergeCell ref="B265:AZ265"/>
    <mergeCell ref="C267:H267"/>
    <mergeCell ref="J267:Y267"/>
    <mergeCell ref="AB267:AH267"/>
    <mergeCell ref="AK267:AZ267"/>
    <mergeCell ref="C268:H268"/>
    <mergeCell ref="J268:Y268"/>
    <mergeCell ref="AB268:AH268"/>
    <mergeCell ref="AK268:AZ268"/>
    <mergeCell ref="C270:H270"/>
    <mergeCell ref="J270:Y270"/>
    <mergeCell ref="AB270:AN270"/>
    <mergeCell ref="AQ270:AZ270"/>
    <mergeCell ref="C271:H271"/>
    <mergeCell ref="J271:Y271"/>
    <mergeCell ref="AB271:AN271"/>
    <mergeCell ref="AQ271:AZ271"/>
    <mergeCell ref="D273:E273"/>
    <mergeCell ref="H273:M273"/>
    <mergeCell ref="Q273:R273"/>
    <mergeCell ref="D274:E274"/>
    <mergeCell ref="H274:M274"/>
    <mergeCell ref="Q274:R274"/>
    <mergeCell ref="B88:K88"/>
    <mergeCell ref="L88:O88"/>
    <mergeCell ref="P88:AA88"/>
    <mergeCell ref="AG88:AI88"/>
    <mergeCell ref="AJ88:AM88"/>
    <mergeCell ref="AN88:AQ88"/>
    <mergeCell ref="AR88:AU88"/>
    <mergeCell ref="AV88:AZ88"/>
    <mergeCell ref="A158:D158"/>
    <mergeCell ref="E158:F158"/>
    <mergeCell ref="G158:H158"/>
    <mergeCell ref="I158:J158"/>
    <mergeCell ref="K158:L158"/>
    <mergeCell ref="M158:N158"/>
    <mergeCell ref="O158:P158"/>
    <mergeCell ref="Q158:R158"/>
    <mergeCell ref="S158:T158"/>
    <mergeCell ref="U158:V158"/>
    <mergeCell ref="W158:X158"/>
    <mergeCell ref="Y158:Z158"/>
    <mergeCell ref="AA158:AB158"/>
    <mergeCell ref="AC158:AD158"/>
    <mergeCell ref="AE158:AF158"/>
    <mergeCell ref="AG158:AH158"/>
    <mergeCell ref="AI158:AJ158"/>
    <mergeCell ref="AK158:AL158"/>
    <mergeCell ref="AM158:AN158"/>
    <mergeCell ref="AO158:AP158"/>
    <mergeCell ref="AQ158:AR158"/>
    <mergeCell ref="AS158:AT158"/>
    <mergeCell ref="AU158:AV158"/>
    <mergeCell ref="AW158:AX158"/>
    <mergeCell ref="AY158:AZ158"/>
    <mergeCell ref="B251:H251"/>
    <mergeCell ref="I251:J251"/>
    <mergeCell ref="K251:L251"/>
    <mergeCell ref="M251:N251"/>
    <mergeCell ref="O251:P251"/>
    <mergeCell ref="Q251:S251"/>
    <mergeCell ref="T251:V251"/>
    <mergeCell ref="W251:Y251"/>
    <mergeCell ref="Z251:AB251"/>
    <mergeCell ref="AC251:AE251"/>
    <mergeCell ref="AF251:AH251"/>
    <mergeCell ref="AI251:AK251"/>
    <mergeCell ref="AL251:AN251"/>
    <mergeCell ref="AO251:AQ251"/>
    <mergeCell ref="AR251:AT251"/>
    <mergeCell ref="AU251:AW251"/>
    <mergeCell ref="AX251:AZ251"/>
  </mergeCells>
  <printOptions/>
  <pageMargins left="0.7083333333333334" right="0.39375" top="0.5902777777777778" bottom="0.5902777777777778" header="0.5118055555555555" footer="0.5118055555555555"/>
  <pageSetup horizontalDpi="300" verticalDpi="300" orientation="landscape" paperSize="8" scale="75" r:id="rId1"/>
  <rowBreaks count="3" manualBreakCount="3">
    <brk id="93" max="255" man="1"/>
    <brk id="122" max="255" man="1"/>
    <brk id="183" max="255" man="1"/>
  </rowBreaks>
  <colBreaks count="1" manualBreakCount="1">
    <brk id="5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1"/>
  <sheetViews>
    <sheetView showGridLines="0" zoomScale="75" zoomScaleNormal="75" zoomScaleSheetLayoutView="100" workbookViewId="0" topLeftCell="A8">
      <selection activeCell="B23" sqref="B23"/>
    </sheetView>
  </sheetViews>
  <sheetFormatPr defaultColWidth="9.140625" defaultRowHeight="7.5" customHeight="1"/>
  <cols>
    <col min="1" max="1" width="1.28515625" style="238" customWidth="1"/>
    <col min="2" max="52" width="3.8515625" style="238" customWidth="1"/>
    <col min="53" max="53" width="1.28515625" style="239" customWidth="1"/>
  </cols>
  <sheetData>
    <row r="1" spans="1:52" ht="49.5" customHeight="1">
      <c r="A1" s="561" t="s">
        <v>288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</row>
    <row r="2" spans="1:52" ht="15" customHeight="1" hidden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</row>
    <row r="3" spans="1:52" ht="15" customHeight="1">
      <c r="A3" s="562" t="s">
        <v>307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</row>
    <row r="4" spans="1:52" ht="15" customHeight="1">
      <c r="A4" s="241" t="s">
        <v>309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4"/>
      <c r="AY4" s="564"/>
      <c r="AZ4" s="564"/>
    </row>
    <row r="5" spans="1:52" ht="1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330" t="s">
        <v>311</v>
      </c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</row>
    <row r="6" spans="1:52" ht="15" customHeight="1">
      <c r="A6" s="241" t="s">
        <v>312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 t="s">
        <v>313</v>
      </c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</row>
    <row r="8" spans="1:52" ht="15" customHeight="1">
      <c r="A8" s="243"/>
      <c r="B8" s="560" t="s">
        <v>289</v>
      </c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</row>
    <row r="9" spans="1:52" ht="7.5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</row>
    <row r="10" spans="1:52" ht="24.75" customHeight="1">
      <c r="A10" s="243"/>
      <c r="B10" s="551" t="s">
        <v>315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 t="s">
        <v>316</v>
      </c>
      <c r="AA10" s="551"/>
      <c r="AB10" s="551"/>
      <c r="AC10" s="551" t="s">
        <v>317</v>
      </c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</row>
    <row r="11" spans="1:52" ht="24.75" customHeight="1">
      <c r="A11" s="243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 t="s">
        <v>581</v>
      </c>
      <c r="AD11" s="551"/>
      <c r="AE11" s="551"/>
      <c r="AF11" s="551"/>
      <c r="AG11" s="551"/>
      <c r="AH11" s="551"/>
      <c r="AI11" s="551"/>
      <c r="AJ11" s="551"/>
      <c r="AK11" s="551" t="s">
        <v>441</v>
      </c>
      <c r="AL11" s="551"/>
      <c r="AM11" s="551"/>
      <c r="AN11" s="551"/>
      <c r="AO11" s="551"/>
      <c r="AP11" s="551"/>
      <c r="AQ11" s="551"/>
      <c r="AR11" s="551"/>
      <c r="AS11" s="551" t="s">
        <v>442</v>
      </c>
      <c r="AT11" s="551"/>
      <c r="AU11" s="551"/>
      <c r="AV11" s="551"/>
      <c r="AW11" s="551"/>
      <c r="AX11" s="551"/>
      <c r="AY11" s="551"/>
      <c r="AZ11" s="551"/>
    </row>
    <row r="12" spans="1:52" ht="24.75" customHeight="1">
      <c r="A12" s="243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</row>
    <row r="13" spans="1:52" ht="15" customHeight="1">
      <c r="A13" s="245"/>
      <c r="B13" s="558">
        <v>1</v>
      </c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 t="s">
        <v>321</v>
      </c>
      <c r="AA13" s="558"/>
      <c r="AB13" s="558"/>
      <c r="AC13" s="558" t="s">
        <v>322</v>
      </c>
      <c r="AD13" s="558"/>
      <c r="AE13" s="558"/>
      <c r="AF13" s="558"/>
      <c r="AG13" s="558"/>
      <c r="AH13" s="558"/>
      <c r="AI13" s="558"/>
      <c r="AJ13" s="558"/>
      <c r="AK13" s="558" t="s">
        <v>323</v>
      </c>
      <c r="AL13" s="558"/>
      <c r="AM13" s="558"/>
      <c r="AN13" s="558"/>
      <c r="AO13" s="558"/>
      <c r="AP13" s="558"/>
      <c r="AQ13" s="558"/>
      <c r="AR13" s="558"/>
      <c r="AS13" s="558" t="s">
        <v>324</v>
      </c>
      <c r="AT13" s="558"/>
      <c r="AU13" s="558"/>
      <c r="AV13" s="558"/>
      <c r="AW13" s="558"/>
      <c r="AX13" s="558"/>
      <c r="AY13" s="558"/>
      <c r="AZ13" s="558"/>
    </row>
    <row r="14" spans="1:52" ht="18" customHeight="1">
      <c r="A14" s="246"/>
      <c r="B14" s="559" t="s">
        <v>290</v>
      </c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3" t="s">
        <v>326</v>
      </c>
      <c r="AA14" s="553"/>
      <c r="AB14" s="553"/>
      <c r="AC14" s="551"/>
      <c r="AD14" s="551"/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</row>
    <row r="15" spans="1:53" s="251" customFormat="1" ht="7.5" customHeight="1">
      <c r="A15" s="247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9"/>
      <c r="AA15" s="249"/>
      <c r="AB15" s="249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250"/>
    </row>
    <row r="16" spans="1:52" ht="19.5" customHeight="1">
      <c r="A16" s="246"/>
      <c r="B16" s="395" t="s">
        <v>291</v>
      </c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</row>
    <row r="17" spans="1:52" ht="6" customHeight="1">
      <c r="A17" s="246"/>
      <c r="B17" s="252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</row>
    <row r="18" spans="1:52" ht="15" customHeight="1">
      <c r="A18" s="244"/>
      <c r="B18" s="557" t="s">
        <v>292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57"/>
      <c r="AU18" s="557"/>
      <c r="AV18" s="557"/>
      <c r="AW18" s="557"/>
      <c r="AX18" s="557"/>
      <c r="AY18" s="557"/>
      <c r="AZ18" s="557"/>
    </row>
    <row r="19" spans="1:52" ht="6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</row>
    <row r="20" spans="1:52" ht="24.75" customHeight="1">
      <c r="A20" s="254"/>
      <c r="B20" s="551" t="s">
        <v>315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8" t="s">
        <v>316</v>
      </c>
      <c r="AA20" s="558"/>
      <c r="AB20" s="558"/>
      <c r="AC20" s="551" t="s">
        <v>317</v>
      </c>
      <c r="AD20" s="551"/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</row>
    <row r="21" spans="1:52" ht="49.5" customHeight="1">
      <c r="A21" s="250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8"/>
      <c r="AA21" s="558"/>
      <c r="AB21" s="558"/>
      <c r="AC21" s="551" t="s">
        <v>581</v>
      </c>
      <c r="AD21" s="551"/>
      <c r="AE21" s="551"/>
      <c r="AF21" s="551"/>
      <c r="AG21" s="551"/>
      <c r="AH21" s="551"/>
      <c r="AI21" s="551"/>
      <c r="AJ21" s="551"/>
      <c r="AK21" s="551" t="s">
        <v>441</v>
      </c>
      <c r="AL21" s="551"/>
      <c r="AM21" s="551"/>
      <c r="AN21" s="551"/>
      <c r="AO21" s="551"/>
      <c r="AP21" s="551"/>
      <c r="AQ21" s="551"/>
      <c r="AR21" s="551"/>
      <c r="AS21" s="551" t="s">
        <v>442</v>
      </c>
      <c r="AT21" s="551"/>
      <c r="AU21" s="551"/>
      <c r="AV21" s="551"/>
      <c r="AW21" s="551"/>
      <c r="AX21" s="551"/>
      <c r="AY21" s="551"/>
      <c r="AZ21" s="551"/>
    </row>
    <row r="22" spans="1:52" ht="15" customHeight="1">
      <c r="A22" s="250"/>
      <c r="B22" s="556">
        <v>1</v>
      </c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3" t="s">
        <v>321</v>
      </c>
      <c r="AA22" s="553"/>
      <c r="AB22" s="553"/>
      <c r="AC22" s="551">
        <v>3</v>
      </c>
      <c r="AD22" s="551"/>
      <c r="AE22" s="551"/>
      <c r="AF22" s="551"/>
      <c r="AG22" s="551"/>
      <c r="AH22" s="551"/>
      <c r="AI22" s="551"/>
      <c r="AJ22" s="551"/>
      <c r="AK22" s="551">
        <v>4</v>
      </c>
      <c r="AL22" s="551"/>
      <c r="AM22" s="551"/>
      <c r="AN22" s="551"/>
      <c r="AO22" s="551"/>
      <c r="AP22" s="551"/>
      <c r="AQ22" s="551"/>
      <c r="AR22" s="551"/>
      <c r="AS22" s="551">
        <v>5</v>
      </c>
      <c r="AT22" s="551"/>
      <c r="AU22" s="551"/>
      <c r="AV22" s="551"/>
      <c r="AW22" s="551"/>
      <c r="AX22" s="551"/>
      <c r="AY22" s="551"/>
      <c r="AZ22" s="551"/>
    </row>
    <row r="23" spans="1:52" ht="18" customHeight="1">
      <c r="A23" s="250"/>
      <c r="B23" s="554" t="s">
        <v>293</v>
      </c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5" t="s">
        <v>326</v>
      </c>
      <c r="AA23" s="555"/>
      <c r="AB23" s="555"/>
      <c r="AC23" s="551"/>
      <c r="AD23" s="551"/>
      <c r="AE23" s="551"/>
      <c r="AF23" s="551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1"/>
      <c r="AZ23" s="551"/>
    </row>
    <row r="24" spans="1:52" ht="20.25" customHeight="1">
      <c r="A24" s="250"/>
      <c r="B24" s="554" t="s">
        <v>362</v>
      </c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5" t="s">
        <v>594</v>
      </c>
      <c r="AA24" s="555"/>
      <c r="AB24" s="555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</row>
    <row r="25" spans="1:52" ht="35.25" customHeight="1">
      <c r="A25" s="250"/>
      <c r="B25" s="554" t="s">
        <v>294</v>
      </c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5" t="s">
        <v>328</v>
      </c>
      <c r="AA25" s="555"/>
      <c r="AB25" s="555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</row>
    <row r="26" spans="1:52" ht="18.75" customHeight="1">
      <c r="A26" s="250"/>
      <c r="B26" s="554" t="s">
        <v>362</v>
      </c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5" t="s">
        <v>49</v>
      </c>
      <c r="AA26" s="555"/>
      <c r="AB26" s="555"/>
      <c r="AC26" s="551"/>
      <c r="AD26" s="551"/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</row>
    <row r="27" spans="1:52" ht="33" customHeight="1">
      <c r="A27" s="250"/>
      <c r="B27" s="554" t="s">
        <v>295</v>
      </c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5" t="s">
        <v>330</v>
      </c>
      <c r="AA27" s="555"/>
      <c r="AB27" s="555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</row>
    <row r="28" spans="1:52" ht="18.75" customHeight="1">
      <c r="A28" s="250"/>
      <c r="B28" s="554" t="s">
        <v>362</v>
      </c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5" t="s">
        <v>72</v>
      </c>
      <c r="AA28" s="555"/>
      <c r="AB28" s="555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</row>
    <row r="29" spans="1:52" ht="33" customHeight="1">
      <c r="A29" s="250"/>
      <c r="B29" s="554" t="s">
        <v>296</v>
      </c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5" t="s">
        <v>332</v>
      </c>
      <c r="AA29" s="555"/>
      <c r="AB29" s="555"/>
      <c r="AC29" s="551"/>
      <c r="AD29" s="551"/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551"/>
    </row>
    <row r="30" spans="1:52" ht="21.75" customHeight="1">
      <c r="A30" s="250"/>
      <c r="B30" s="554" t="s">
        <v>362</v>
      </c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5" t="s">
        <v>167</v>
      </c>
      <c r="AA30" s="555"/>
      <c r="AB30" s="555"/>
      <c r="AC30" s="551"/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</row>
    <row r="31" spans="1:52" ht="18" customHeight="1">
      <c r="A31" s="250"/>
      <c r="B31" s="554" t="s">
        <v>297</v>
      </c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5" t="s">
        <v>298</v>
      </c>
      <c r="AA31" s="555"/>
      <c r="AB31" s="555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</row>
    <row r="32" spans="1:52" ht="19.5" customHeight="1">
      <c r="A32" s="250"/>
      <c r="B32" s="554" t="s">
        <v>362</v>
      </c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5" t="s">
        <v>299</v>
      </c>
      <c r="AA32" s="555"/>
      <c r="AB32" s="555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</row>
    <row r="33" spans="1:52" ht="18" customHeight="1">
      <c r="A33" s="250"/>
      <c r="B33" s="552" t="s">
        <v>407</v>
      </c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3" t="s">
        <v>351</v>
      </c>
      <c r="AA33" s="553"/>
      <c r="AB33" s="553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</row>
    <row r="34" spans="1:52" ht="6" customHeight="1">
      <c r="A34" s="243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57"/>
      <c r="T34" s="257"/>
      <c r="U34" s="258"/>
      <c r="V34" s="258"/>
      <c r="W34" s="258"/>
      <c r="X34" s="258"/>
      <c r="Y34" s="258"/>
      <c r="Z34" s="258"/>
      <c r="AA34" s="258"/>
      <c r="AB34" s="258"/>
      <c r="AC34" s="259"/>
      <c r="AD34" s="259"/>
      <c r="AE34" s="259"/>
      <c r="AF34" s="259"/>
      <c r="AG34" s="259"/>
      <c r="AH34" s="259"/>
      <c r="AI34" s="259"/>
      <c r="AJ34" s="259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5" customHeight="1">
      <c r="A35" s="246"/>
      <c r="B35" s="260"/>
      <c r="C35" s="547" t="s">
        <v>424</v>
      </c>
      <c r="D35" s="547"/>
      <c r="E35" s="547"/>
      <c r="F35" s="547"/>
      <c r="G35" s="547"/>
      <c r="H35" s="547"/>
      <c r="I35" s="261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0"/>
      <c r="V35" s="550"/>
      <c r="W35" s="550"/>
      <c r="X35" s="550"/>
      <c r="Y35" s="550"/>
      <c r="Z35" s="261"/>
      <c r="AA35" s="261"/>
      <c r="AB35" s="550"/>
      <c r="AC35" s="550"/>
      <c r="AD35" s="550"/>
      <c r="AE35" s="550"/>
      <c r="AF35" s="550"/>
      <c r="AG35" s="550"/>
      <c r="AH35" s="550"/>
      <c r="AI35" s="246"/>
      <c r="AJ35" s="246"/>
      <c r="AK35" s="550"/>
      <c r="AL35" s="550"/>
      <c r="AM35" s="550"/>
      <c r="AN35" s="550"/>
      <c r="AO35" s="550"/>
      <c r="AP35" s="550"/>
      <c r="AQ35" s="550"/>
      <c r="AR35" s="550"/>
      <c r="AS35" s="550"/>
      <c r="AT35" s="550"/>
      <c r="AU35" s="550"/>
      <c r="AV35" s="550"/>
      <c r="AW35" s="550"/>
      <c r="AX35" s="550"/>
      <c r="AY35" s="550"/>
      <c r="AZ35" s="550"/>
    </row>
    <row r="36" spans="1:52" ht="15" customHeight="1">
      <c r="A36" s="246"/>
      <c r="B36" s="260"/>
      <c r="C36" s="547" t="s">
        <v>426</v>
      </c>
      <c r="D36" s="547"/>
      <c r="E36" s="547"/>
      <c r="F36" s="547"/>
      <c r="G36" s="547"/>
      <c r="H36" s="547"/>
      <c r="I36" s="261"/>
      <c r="J36" s="546" t="s">
        <v>427</v>
      </c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  <c r="W36" s="546"/>
      <c r="X36" s="546"/>
      <c r="Y36" s="546"/>
      <c r="Z36" s="262"/>
      <c r="AA36" s="262"/>
      <c r="AB36" s="546" t="s">
        <v>428</v>
      </c>
      <c r="AC36" s="546"/>
      <c r="AD36" s="546"/>
      <c r="AE36" s="546"/>
      <c r="AF36" s="546"/>
      <c r="AG36" s="546"/>
      <c r="AH36" s="546"/>
      <c r="AI36" s="263"/>
      <c r="AJ36" s="263"/>
      <c r="AK36" s="546" t="s">
        <v>429</v>
      </c>
      <c r="AL36" s="546"/>
      <c r="AM36" s="546"/>
      <c r="AN36" s="546"/>
      <c r="AO36" s="546"/>
      <c r="AP36" s="546"/>
      <c r="AQ36" s="546"/>
      <c r="AR36" s="546"/>
      <c r="AS36" s="546"/>
      <c r="AT36" s="546"/>
      <c r="AU36" s="546"/>
      <c r="AV36" s="546"/>
      <c r="AW36" s="546"/>
      <c r="AX36" s="546"/>
      <c r="AY36" s="546"/>
      <c r="AZ36" s="546"/>
    </row>
    <row r="37" spans="1:52" ht="15" customHeight="1">
      <c r="A37" s="243"/>
      <c r="B37" s="260"/>
      <c r="C37" s="261"/>
      <c r="D37" s="261"/>
      <c r="E37" s="261"/>
      <c r="F37" s="261"/>
      <c r="G37" s="261"/>
      <c r="H37" s="261"/>
      <c r="I37" s="261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3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</row>
    <row r="38" spans="1:52" ht="15" customHeight="1">
      <c r="A38" s="264"/>
      <c r="B38" s="260"/>
      <c r="C38" s="547" t="s">
        <v>430</v>
      </c>
      <c r="D38" s="547"/>
      <c r="E38" s="547"/>
      <c r="F38" s="547"/>
      <c r="G38" s="547"/>
      <c r="H38" s="547"/>
      <c r="I38" s="261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262"/>
      <c r="AA38" s="262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  <c r="AO38" s="263"/>
      <c r="AP38" s="263"/>
      <c r="AQ38" s="549"/>
      <c r="AR38" s="549"/>
      <c r="AS38" s="549"/>
      <c r="AT38" s="549"/>
      <c r="AU38" s="549"/>
      <c r="AV38" s="549"/>
      <c r="AW38" s="549"/>
      <c r="AX38" s="549"/>
      <c r="AY38" s="549"/>
      <c r="AZ38" s="549"/>
    </row>
    <row r="39" spans="1:52" ht="15" customHeight="1">
      <c r="A39" s="264"/>
      <c r="B39" s="260"/>
      <c r="C39" s="545"/>
      <c r="D39" s="545"/>
      <c r="E39" s="545"/>
      <c r="F39" s="545"/>
      <c r="G39" s="545"/>
      <c r="H39" s="545"/>
      <c r="I39" s="261"/>
      <c r="J39" s="546" t="s">
        <v>427</v>
      </c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262"/>
      <c r="AA39" s="262"/>
      <c r="AB39" s="546" t="s">
        <v>434</v>
      </c>
      <c r="AC39" s="546"/>
      <c r="AD39" s="546"/>
      <c r="AE39" s="546"/>
      <c r="AF39" s="546"/>
      <c r="AG39" s="546"/>
      <c r="AH39" s="546"/>
      <c r="AI39" s="546"/>
      <c r="AJ39" s="546"/>
      <c r="AK39" s="546"/>
      <c r="AL39" s="546"/>
      <c r="AM39" s="546"/>
      <c r="AN39" s="546"/>
      <c r="AO39" s="263"/>
      <c r="AP39" s="263"/>
      <c r="AQ39" s="546" t="s">
        <v>435</v>
      </c>
      <c r="AR39" s="546"/>
      <c r="AS39" s="546"/>
      <c r="AT39" s="546"/>
      <c r="AU39" s="546"/>
      <c r="AV39" s="546"/>
      <c r="AW39" s="546"/>
      <c r="AX39" s="546"/>
      <c r="AY39" s="546"/>
      <c r="AZ39" s="546"/>
    </row>
    <row r="40" spans="1:52" ht="8.25" customHeight="1">
      <c r="A40" s="264"/>
      <c r="B40" s="260"/>
      <c r="C40" s="261"/>
      <c r="D40" s="261"/>
      <c r="E40" s="261"/>
      <c r="F40" s="261"/>
      <c r="G40" s="261"/>
      <c r="H40" s="261"/>
      <c r="I40" s="261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1"/>
      <c r="AA40" s="261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46"/>
      <c r="AP40" s="246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</row>
    <row r="41" spans="1:52" ht="15" customHeight="1">
      <c r="A41" s="264"/>
      <c r="B41" s="246"/>
      <c r="C41" s="266" t="s">
        <v>436</v>
      </c>
      <c r="D41" s="543"/>
      <c r="E41" s="543"/>
      <c r="F41" s="261" t="s">
        <v>436</v>
      </c>
      <c r="G41" s="267"/>
      <c r="H41" s="543"/>
      <c r="I41" s="543"/>
      <c r="J41" s="543"/>
      <c r="K41" s="543"/>
      <c r="L41" s="543"/>
      <c r="M41" s="543"/>
      <c r="N41" s="268"/>
      <c r="O41" s="269"/>
      <c r="P41" s="270">
        <v>20</v>
      </c>
      <c r="Q41" s="544"/>
      <c r="R41" s="544"/>
      <c r="S41" s="261" t="s">
        <v>437</v>
      </c>
      <c r="T41" s="268"/>
      <c r="U41" s="268"/>
      <c r="V41" s="268"/>
      <c r="W41" s="268"/>
      <c r="X41" s="246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46"/>
      <c r="AW41" s="246"/>
      <c r="AX41" s="246"/>
      <c r="AY41" s="246"/>
      <c r="AZ41" s="246"/>
    </row>
    <row r="65536" ht="15" customHeight="1"/>
  </sheetData>
  <sheetProtection selectLockedCells="1" selectUnlockedCells="1"/>
  <mergeCells count="109">
    <mergeCell ref="A1:AZ1"/>
    <mergeCell ref="A3:K3"/>
    <mergeCell ref="L3:AZ3"/>
    <mergeCell ref="L4:AZ4"/>
    <mergeCell ref="L5:AZ5"/>
    <mergeCell ref="B8:AB8"/>
    <mergeCell ref="B10:Y12"/>
    <mergeCell ref="Z10:AB12"/>
    <mergeCell ref="AC10:AZ10"/>
    <mergeCell ref="AC11:AJ12"/>
    <mergeCell ref="AK11:AR12"/>
    <mergeCell ref="AS11:AZ12"/>
    <mergeCell ref="AS13:AZ13"/>
    <mergeCell ref="B14:Y14"/>
    <mergeCell ref="Z14:AB14"/>
    <mergeCell ref="AC14:AJ14"/>
    <mergeCell ref="AK14:AR14"/>
    <mergeCell ref="AS14:AZ14"/>
    <mergeCell ref="B13:Y13"/>
    <mergeCell ref="Z13:AB13"/>
    <mergeCell ref="AC13:AJ13"/>
    <mergeCell ref="AK13:AR13"/>
    <mergeCell ref="B16:AZ16"/>
    <mergeCell ref="B18:AZ18"/>
    <mergeCell ref="B20:Y21"/>
    <mergeCell ref="Z20:AB21"/>
    <mergeCell ref="AC20:AZ20"/>
    <mergeCell ref="AC21:AJ21"/>
    <mergeCell ref="AK21:AR21"/>
    <mergeCell ref="AS21:AZ21"/>
    <mergeCell ref="AS22:AZ22"/>
    <mergeCell ref="B23:Y23"/>
    <mergeCell ref="Z23:AB23"/>
    <mergeCell ref="AC23:AJ23"/>
    <mergeCell ref="AK23:AR23"/>
    <mergeCell ref="AS23:AZ23"/>
    <mergeCell ref="B22:Y22"/>
    <mergeCell ref="Z22:AB22"/>
    <mergeCell ref="AC22:AJ22"/>
    <mergeCell ref="AK22:AR22"/>
    <mergeCell ref="AS24:AZ24"/>
    <mergeCell ref="B25:Y25"/>
    <mergeCell ref="Z25:AB25"/>
    <mergeCell ref="AC25:AJ25"/>
    <mergeCell ref="AK25:AR25"/>
    <mergeCell ref="AS25:AZ25"/>
    <mergeCell ref="B24:Y24"/>
    <mergeCell ref="Z24:AB24"/>
    <mergeCell ref="AC24:AJ24"/>
    <mergeCell ref="AK24:AR24"/>
    <mergeCell ref="AS26:AZ26"/>
    <mergeCell ref="B27:Y27"/>
    <mergeCell ref="Z27:AB27"/>
    <mergeCell ref="AC27:AJ27"/>
    <mergeCell ref="AK27:AR27"/>
    <mergeCell ref="AS27:AZ27"/>
    <mergeCell ref="B26:Y26"/>
    <mergeCell ref="Z26:AB26"/>
    <mergeCell ref="AC26:AJ26"/>
    <mergeCell ref="AK26:AR26"/>
    <mergeCell ref="AS28:AZ28"/>
    <mergeCell ref="B29:Y29"/>
    <mergeCell ref="Z29:AB29"/>
    <mergeCell ref="AC29:AJ29"/>
    <mergeCell ref="AK29:AR29"/>
    <mergeCell ref="AS29:AZ29"/>
    <mergeCell ref="B28:Y28"/>
    <mergeCell ref="Z28:AB28"/>
    <mergeCell ref="AC28:AJ28"/>
    <mergeCell ref="AK28:AR28"/>
    <mergeCell ref="AS30:AZ30"/>
    <mergeCell ref="B31:Y31"/>
    <mergeCell ref="Z31:AB31"/>
    <mergeCell ref="AC31:AJ31"/>
    <mergeCell ref="AK31:AR31"/>
    <mergeCell ref="AS31:AZ31"/>
    <mergeCell ref="B30:Y30"/>
    <mergeCell ref="Z30:AB30"/>
    <mergeCell ref="AC30:AJ30"/>
    <mergeCell ref="AK30:AR30"/>
    <mergeCell ref="AS32:AZ32"/>
    <mergeCell ref="B33:Y33"/>
    <mergeCell ref="Z33:AB33"/>
    <mergeCell ref="AC33:AJ33"/>
    <mergeCell ref="AK33:AR33"/>
    <mergeCell ref="AS33:AZ33"/>
    <mergeCell ref="B32:Y32"/>
    <mergeCell ref="Z32:AB32"/>
    <mergeCell ref="AC32:AJ32"/>
    <mergeCell ref="AK32:AR32"/>
    <mergeCell ref="C35:H35"/>
    <mergeCell ref="J35:Y35"/>
    <mergeCell ref="AB35:AH35"/>
    <mergeCell ref="AK35:AZ35"/>
    <mergeCell ref="C36:H36"/>
    <mergeCell ref="J36:Y36"/>
    <mergeCell ref="AB36:AH36"/>
    <mergeCell ref="AK36:AZ36"/>
    <mergeCell ref="AB39:AN39"/>
    <mergeCell ref="AQ39:AZ39"/>
    <mergeCell ref="C38:H38"/>
    <mergeCell ref="J38:Y38"/>
    <mergeCell ref="AB38:AN38"/>
    <mergeCell ref="AQ38:AZ38"/>
    <mergeCell ref="D41:E41"/>
    <mergeCell ref="H41:M41"/>
    <mergeCell ref="Q41:R41"/>
    <mergeCell ref="C39:H39"/>
    <mergeCell ref="J39:Y39"/>
  </mergeCells>
  <printOptions/>
  <pageMargins left="0.7083333333333334" right="0.39375" top="0.5902777777777778" bottom="0.5902777777777778" header="0.5118055555555555" footer="0.5118055555555555"/>
  <pageSetup fitToHeight="0" fitToWidth="1" horizontalDpi="300" verticalDpi="3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8"/>
  <sheetViews>
    <sheetView showGridLines="0" zoomScale="75" zoomScaleNormal="75" zoomScaleSheetLayoutView="100" workbookViewId="0" topLeftCell="A1">
      <selection activeCell="B18" sqref="B18"/>
    </sheetView>
  </sheetViews>
  <sheetFormatPr defaultColWidth="9.140625" defaultRowHeight="15"/>
  <cols>
    <col min="1" max="1" width="0.9921875" style="238" customWidth="1"/>
    <col min="2" max="51" width="3.8515625" style="238" customWidth="1"/>
    <col min="52" max="52" width="3.140625" style="238" customWidth="1"/>
    <col min="53" max="53" width="1.28515625" style="0" customWidth="1"/>
  </cols>
  <sheetData>
    <row r="1" spans="1:52" ht="49.5" customHeight="1">
      <c r="A1" s="561" t="s">
        <v>300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</row>
    <row r="2" spans="1:52" ht="1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</row>
    <row r="3" spans="1:52" ht="15" customHeight="1">
      <c r="A3" s="562" t="s">
        <v>307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  <c r="AY3" s="563"/>
      <c r="AZ3" s="563"/>
    </row>
    <row r="4" spans="1:52" ht="15" customHeight="1">
      <c r="A4" s="241" t="s">
        <v>309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4"/>
      <c r="AY4" s="564"/>
      <c r="AZ4" s="564"/>
    </row>
    <row r="5" spans="1:52" ht="18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330" t="s">
        <v>311</v>
      </c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</row>
    <row r="6" spans="1:52" ht="15">
      <c r="A6" s="241" t="s">
        <v>312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 t="s">
        <v>313</v>
      </c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</row>
    <row r="8" spans="1:52" ht="15">
      <c r="A8" s="243"/>
      <c r="B8" s="560" t="s">
        <v>289</v>
      </c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</row>
    <row r="9" spans="1:52" ht="7.5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</row>
    <row r="10" spans="1:52" ht="24.75" customHeight="1">
      <c r="A10" s="243"/>
      <c r="B10" s="551" t="s">
        <v>315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 t="s">
        <v>316</v>
      </c>
      <c r="AA10" s="551"/>
      <c r="AB10" s="551"/>
      <c r="AC10" s="551" t="s">
        <v>317</v>
      </c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</row>
    <row r="11" spans="1:52" ht="24.75" customHeight="1">
      <c r="A11" s="243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 t="s">
        <v>581</v>
      </c>
      <c r="AD11" s="551"/>
      <c r="AE11" s="551"/>
      <c r="AF11" s="551"/>
      <c r="AG11" s="551"/>
      <c r="AH11" s="551"/>
      <c r="AI11" s="551"/>
      <c r="AJ11" s="551"/>
      <c r="AK11" s="551" t="s">
        <v>441</v>
      </c>
      <c r="AL11" s="551"/>
      <c r="AM11" s="551"/>
      <c r="AN11" s="551"/>
      <c r="AO11" s="551"/>
      <c r="AP11" s="551"/>
      <c r="AQ11" s="551"/>
      <c r="AR11" s="551"/>
      <c r="AS11" s="551" t="s">
        <v>442</v>
      </c>
      <c r="AT11" s="551"/>
      <c r="AU11" s="551"/>
      <c r="AV11" s="551"/>
      <c r="AW11" s="551"/>
      <c r="AX11" s="551"/>
      <c r="AY11" s="551"/>
      <c r="AZ11" s="551"/>
    </row>
    <row r="12" spans="1:52" ht="24.75" customHeight="1">
      <c r="A12" s="243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</row>
    <row r="13" spans="1:52" ht="15" customHeight="1">
      <c r="A13" s="245"/>
      <c r="B13" s="558">
        <v>1</v>
      </c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 t="s">
        <v>321</v>
      </c>
      <c r="AA13" s="558"/>
      <c r="AB13" s="558"/>
      <c r="AC13" s="558" t="s">
        <v>322</v>
      </c>
      <c r="AD13" s="558"/>
      <c r="AE13" s="558"/>
      <c r="AF13" s="558"/>
      <c r="AG13" s="558"/>
      <c r="AH13" s="558"/>
      <c r="AI13" s="558"/>
      <c r="AJ13" s="558"/>
      <c r="AK13" s="558" t="s">
        <v>323</v>
      </c>
      <c r="AL13" s="558"/>
      <c r="AM13" s="558"/>
      <c r="AN13" s="558"/>
      <c r="AO13" s="558"/>
      <c r="AP13" s="558"/>
      <c r="AQ13" s="558"/>
      <c r="AR13" s="558"/>
      <c r="AS13" s="558" t="s">
        <v>324</v>
      </c>
      <c r="AT13" s="558"/>
      <c r="AU13" s="558"/>
      <c r="AV13" s="558"/>
      <c r="AW13" s="558"/>
      <c r="AX13" s="558"/>
      <c r="AY13" s="558"/>
      <c r="AZ13" s="558"/>
    </row>
    <row r="14" spans="1:52" ht="18.75" customHeight="1">
      <c r="A14" s="246"/>
      <c r="B14" s="554" t="s">
        <v>301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5" t="s">
        <v>326</v>
      </c>
      <c r="AA14" s="555"/>
      <c r="AB14" s="555"/>
      <c r="AC14" s="551"/>
      <c r="AD14" s="551"/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</row>
    <row r="15" spans="1:52" ht="15">
      <c r="A15" s="246"/>
      <c r="B15" s="247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</row>
    <row r="16" spans="1:52" ht="18" customHeight="1">
      <c r="A16" s="244"/>
      <c r="B16" s="557" t="s">
        <v>292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7"/>
      <c r="AO16" s="557"/>
      <c r="AP16" s="557"/>
      <c r="AQ16" s="557"/>
      <c r="AR16" s="557"/>
      <c r="AS16" s="557"/>
      <c r="AT16" s="557"/>
      <c r="AU16" s="557"/>
      <c r="AV16" s="557"/>
      <c r="AW16" s="557"/>
      <c r="AX16" s="557"/>
      <c r="AY16" s="557"/>
      <c r="AZ16" s="557"/>
    </row>
    <row r="17" spans="1:52" ht="7.5" customHeight="1">
      <c r="A17" s="25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</row>
    <row r="18" spans="1:52" ht="24.75" customHeight="1">
      <c r="A18" s="254"/>
      <c r="B18" s="551" t="s">
        <v>315</v>
      </c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8" t="s">
        <v>316</v>
      </c>
      <c r="AA18" s="558"/>
      <c r="AB18" s="558"/>
      <c r="AC18" s="551" t="s">
        <v>317</v>
      </c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</row>
    <row r="19" spans="1:52" ht="49.5" customHeight="1">
      <c r="A19" s="250"/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8"/>
      <c r="AA19" s="558"/>
      <c r="AB19" s="558"/>
      <c r="AC19" s="551" t="s">
        <v>581</v>
      </c>
      <c r="AD19" s="551"/>
      <c r="AE19" s="551"/>
      <c r="AF19" s="551"/>
      <c r="AG19" s="551"/>
      <c r="AH19" s="551"/>
      <c r="AI19" s="551"/>
      <c r="AJ19" s="551"/>
      <c r="AK19" s="551" t="s">
        <v>441</v>
      </c>
      <c r="AL19" s="551"/>
      <c r="AM19" s="551"/>
      <c r="AN19" s="551"/>
      <c r="AO19" s="551"/>
      <c r="AP19" s="551"/>
      <c r="AQ19" s="551"/>
      <c r="AR19" s="551"/>
      <c r="AS19" s="551" t="s">
        <v>442</v>
      </c>
      <c r="AT19" s="551"/>
      <c r="AU19" s="551"/>
      <c r="AV19" s="551"/>
      <c r="AW19" s="551"/>
      <c r="AX19" s="551"/>
      <c r="AY19" s="551"/>
      <c r="AZ19" s="551"/>
    </row>
    <row r="20" spans="1:52" ht="15" customHeight="1">
      <c r="A20" s="250"/>
      <c r="B20" s="556">
        <v>1</v>
      </c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3" t="s">
        <v>321</v>
      </c>
      <c r="AA20" s="553"/>
      <c r="AB20" s="553"/>
      <c r="AC20" s="551">
        <v>3</v>
      </c>
      <c r="AD20" s="551"/>
      <c r="AE20" s="551"/>
      <c r="AF20" s="551"/>
      <c r="AG20" s="551"/>
      <c r="AH20" s="551"/>
      <c r="AI20" s="551"/>
      <c r="AJ20" s="551"/>
      <c r="AK20" s="551">
        <v>4</v>
      </c>
      <c r="AL20" s="551"/>
      <c r="AM20" s="551"/>
      <c r="AN20" s="551"/>
      <c r="AO20" s="551"/>
      <c r="AP20" s="551"/>
      <c r="AQ20" s="551"/>
      <c r="AR20" s="551"/>
      <c r="AS20" s="551">
        <v>5</v>
      </c>
      <c r="AT20" s="551"/>
      <c r="AU20" s="551"/>
      <c r="AV20" s="551"/>
      <c r="AW20" s="551"/>
      <c r="AX20" s="551"/>
      <c r="AY20" s="551"/>
      <c r="AZ20" s="551"/>
    </row>
    <row r="21" spans="1:52" ht="21" customHeight="1">
      <c r="A21" s="250"/>
      <c r="B21" s="566" t="s">
        <v>302</v>
      </c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  <c r="W21" s="566"/>
      <c r="X21" s="566"/>
      <c r="Y21" s="566"/>
      <c r="Z21" s="555" t="s">
        <v>326</v>
      </c>
      <c r="AA21" s="555"/>
      <c r="AB21" s="555"/>
      <c r="AC21" s="551"/>
      <c r="AD21" s="551"/>
      <c r="AE21" s="551"/>
      <c r="AF21" s="551"/>
      <c r="AG21" s="551"/>
      <c r="AH21" s="551"/>
      <c r="AI21" s="551"/>
      <c r="AJ21" s="551"/>
      <c r="AK21" s="551"/>
      <c r="AL21" s="551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</row>
    <row r="22" spans="1:52" ht="17.25" customHeight="1">
      <c r="A22" s="250"/>
      <c r="B22" s="554" t="s">
        <v>362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5" t="s">
        <v>594</v>
      </c>
      <c r="AA22" s="555"/>
      <c r="AB22" s="555"/>
      <c r="AC22" s="551"/>
      <c r="AD22" s="551"/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</row>
    <row r="23" spans="1:52" ht="18" customHeight="1">
      <c r="A23" s="250"/>
      <c r="B23" s="554" t="s">
        <v>303</v>
      </c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5" t="s">
        <v>328</v>
      </c>
      <c r="AA23" s="555"/>
      <c r="AB23" s="555"/>
      <c r="AC23" s="551"/>
      <c r="AD23" s="551"/>
      <c r="AE23" s="551"/>
      <c r="AF23" s="551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1"/>
      <c r="AZ23" s="551"/>
    </row>
    <row r="24" spans="1:52" ht="19.5" customHeight="1">
      <c r="A24" s="250"/>
      <c r="B24" s="554" t="s">
        <v>362</v>
      </c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5" t="s">
        <v>49</v>
      </c>
      <c r="AA24" s="555"/>
      <c r="AB24" s="555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</row>
    <row r="25" spans="1:52" ht="18" customHeight="1">
      <c r="A25" s="250"/>
      <c r="B25" s="554" t="s">
        <v>304</v>
      </c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5" t="s">
        <v>330</v>
      </c>
      <c r="AA25" s="555"/>
      <c r="AB25" s="555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</row>
    <row r="26" spans="1:52" ht="21.75" customHeight="1">
      <c r="A26" s="250"/>
      <c r="B26" s="554" t="s">
        <v>362</v>
      </c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5" t="s">
        <v>72</v>
      </c>
      <c r="AA26" s="555"/>
      <c r="AB26" s="555"/>
      <c r="AC26" s="551"/>
      <c r="AD26" s="551"/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</row>
    <row r="27" spans="1:52" ht="33" customHeight="1">
      <c r="A27" s="250"/>
      <c r="B27" s="554" t="s">
        <v>305</v>
      </c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5" t="s">
        <v>334</v>
      </c>
      <c r="AA27" s="555"/>
      <c r="AB27" s="555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</row>
    <row r="28" spans="1:52" ht="30" customHeight="1">
      <c r="A28" s="250"/>
      <c r="B28" s="554" t="s">
        <v>362</v>
      </c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5" t="s">
        <v>135</v>
      </c>
      <c r="AA28" s="555"/>
      <c r="AB28" s="555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</row>
    <row r="29" spans="1:52" ht="15" customHeight="1">
      <c r="A29" s="250"/>
      <c r="B29" s="552" t="s">
        <v>407</v>
      </c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3" t="s">
        <v>351</v>
      </c>
      <c r="AA29" s="553"/>
      <c r="AB29" s="553"/>
      <c r="AC29" s="551"/>
      <c r="AD29" s="551"/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551"/>
    </row>
    <row r="30" spans="1:52" ht="7.5" customHeight="1">
      <c r="A30" s="250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9"/>
      <c r="P30" s="259"/>
      <c r="Q30" s="271"/>
      <c r="R30" s="271"/>
      <c r="S30" s="271"/>
      <c r="T30" s="271"/>
      <c r="U30" s="272"/>
      <c r="V30" s="272"/>
      <c r="W30" s="272"/>
      <c r="X30" s="272"/>
      <c r="Y30" s="272"/>
      <c r="Z30" s="272"/>
      <c r="AA30" s="272"/>
      <c r="AB30" s="272"/>
      <c r="AC30" s="271"/>
      <c r="AD30" s="271"/>
      <c r="AE30" s="271"/>
      <c r="AF30" s="271"/>
      <c r="AG30" s="272"/>
      <c r="AH30" s="272"/>
      <c r="AI30" s="272"/>
      <c r="AJ30" s="272"/>
      <c r="AK30" s="272"/>
      <c r="AL30" s="272"/>
      <c r="AM30" s="272"/>
      <c r="AN30" s="272"/>
      <c r="AO30" s="271"/>
      <c r="AP30" s="271"/>
      <c r="AQ30" s="271"/>
      <c r="AR30" s="271"/>
      <c r="AS30" s="272"/>
      <c r="AT30" s="272"/>
      <c r="AU30" s="272"/>
      <c r="AV30" s="272"/>
      <c r="AW30" s="272"/>
      <c r="AX30" s="272"/>
      <c r="AY30" s="272"/>
      <c r="AZ30" s="272"/>
    </row>
    <row r="31" spans="1:52" ht="15" customHeight="1">
      <c r="A31" s="246"/>
      <c r="B31" s="260"/>
      <c r="C31" s="547" t="s">
        <v>424</v>
      </c>
      <c r="D31" s="547"/>
      <c r="E31" s="547"/>
      <c r="F31" s="547"/>
      <c r="G31" s="547"/>
      <c r="H31" s="547"/>
      <c r="I31" s="261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261"/>
      <c r="AA31" s="261"/>
      <c r="AB31" s="550"/>
      <c r="AC31" s="550"/>
      <c r="AD31" s="550"/>
      <c r="AE31" s="550"/>
      <c r="AF31" s="550"/>
      <c r="AG31" s="550"/>
      <c r="AH31" s="550"/>
      <c r="AI31" s="246"/>
      <c r="AJ31" s="246"/>
      <c r="AK31" s="550"/>
      <c r="AL31" s="550"/>
      <c r="AM31" s="550"/>
      <c r="AN31" s="550"/>
      <c r="AO31" s="550"/>
      <c r="AP31" s="550"/>
      <c r="AQ31" s="550"/>
      <c r="AR31" s="550"/>
      <c r="AS31" s="550"/>
      <c r="AT31" s="550"/>
      <c r="AU31" s="550"/>
      <c r="AV31" s="550"/>
      <c r="AW31" s="550"/>
      <c r="AX31" s="550"/>
      <c r="AY31" s="550"/>
      <c r="AZ31" s="550"/>
    </row>
    <row r="32" spans="1:52" ht="15" customHeight="1">
      <c r="A32" s="246"/>
      <c r="B32" s="260"/>
      <c r="C32" s="547" t="s">
        <v>426</v>
      </c>
      <c r="D32" s="547"/>
      <c r="E32" s="547"/>
      <c r="F32" s="547"/>
      <c r="G32" s="547"/>
      <c r="H32" s="547"/>
      <c r="I32" s="261"/>
      <c r="J32" s="546" t="s">
        <v>427</v>
      </c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262"/>
      <c r="AA32" s="262"/>
      <c r="AB32" s="546" t="s">
        <v>428</v>
      </c>
      <c r="AC32" s="546"/>
      <c r="AD32" s="546"/>
      <c r="AE32" s="546"/>
      <c r="AF32" s="546"/>
      <c r="AG32" s="546"/>
      <c r="AH32" s="546"/>
      <c r="AI32" s="263"/>
      <c r="AJ32" s="263"/>
      <c r="AK32" s="546" t="s">
        <v>429</v>
      </c>
      <c r="AL32" s="546"/>
      <c r="AM32" s="546"/>
      <c r="AN32" s="546"/>
      <c r="AO32" s="546"/>
      <c r="AP32" s="546"/>
      <c r="AQ32" s="546"/>
      <c r="AR32" s="546"/>
      <c r="AS32" s="546"/>
      <c r="AT32" s="546"/>
      <c r="AU32" s="546"/>
      <c r="AV32" s="546"/>
      <c r="AW32" s="546"/>
      <c r="AX32" s="546"/>
      <c r="AY32" s="546"/>
      <c r="AZ32" s="546"/>
    </row>
    <row r="33" spans="1:52" ht="15">
      <c r="A33" s="243"/>
      <c r="B33" s="260"/>
      <c r="C33" s="261"/>
      <c r="D33" s="261"/>
      <c r="E33" s="261"/>
      <c r="F33" s="261"/>
      <c r="G33" s="261"/>
      <c r="H33" s="261"/>
      <c r="I33" s="261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</row>
    <row r="34" spans="1:52" ht="15" customHeight="1">
      <c r="A34" s="264"/>
      <c r="B34" s="260"/>
      <c r="C34" s="547" t="s">
        <v>430</v>
      </c>
      <c r="D34" s="547"/>
      <c r="E34" s="547"/>
      <c r="F34" s="547"/>
      <c r="G34" s="547"/>
      <c r="H34" s="547"/>
      <c r="I34" s="261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262"/>
      <c r="AA34" s="262"/>
      <c r="AB34" s="548"/>
      <c r="AC34" s="548"/>
      <c r="AD34" s="548"/>
      <c r="AE34" s="548"/>
      <c r="AF34" s="548"/>
      <c r="AG34" s="548"/>
      <c r="AH34" s="548"/>
      <c r="AI34" s="548"/>
      <c r="AJ34" s="548"/>
      <c r="AK34" s="548"/>
      <c r="AL34" s="548"/>
      <c r="AM34" s="548"/>
      <c r="AN34" s="548"/>
      <c r="AO34" s="263"/>
      <c r="AP34" s="263"/>
      <c r="AQ34" s="549"/>
      <c r="AR34" s="549"/>
      <c r="AS34" s="549"/>
      <c r="AT34" s="549"/>
      <c r="AU34" s="549"/>
      <c r="AV34" s="549"/>
      <c r="AW34" s="549"/>
      <c r="AX34" s="549"/>
      <c r="AY34" s="549"/>
      <c r="AZ34" s="549"/>
    </row>
    <row r="35" spans="1:52" ht="15" customHeight="1">
      <c r="A35" s="264"/>
      <c r="B35" s="260"/>
      <c r="C35" s="545"/>
      <c r="D35" s="545"/>
      <c r="E35" s="545"/>
      <c r="F35" s="545"/>
      <c r="G35" s="545"/>
      <c r="H35" s="545"/>
      <c r="I35" s="261"/>
      <c r="J35" s="546" t="s">
        <v>427</v>
      </c>
      <c r="K35" s="546"/>
      <c r="L35" s="546"/>
      <c r="M35" s="546"/>
      <c r="N35" s="546"/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262"/>
      <c r="AA35" s="262"/>
      <c r="AB35" s="546" t="s">
        <v>434</v>
      </c>
      <c r="AC35" s="546"/>
      <c r="AD35" s="546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263"/>
      <c r="AP35" s="263"/>
      <c r="AQ35" s="546" t="s">
        <v>435</v>
      </c>
      <c r="AR35" s="546"/>
      <c r="AS35" s="546"/>
      <c r="AT35" s="546"/>
      <c r="AU35" s="546"/>
      <c r="AV35" s="546"/>
      <c r="AW35" s="546"/>
      <c r="AX35" s="546"/>
      <c r="AY35" s="546"/>
      <c r="AZ35" s="546"/>
    </row>
    <row r="36" spans="1:52" ht="15">
      <c r="A36" s="264"/>
      <c r="B36" s="260"/>
      <c r="C36" s="261"/>
      <c r="D36" s="261"/>
      <c r="E36" s="261"/>
      <c r="F36" s="261"/>
      <c r="G36" s="261"/>
      <c r="H36" s="261"/>
      <c r="I36" s="261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1"/>
      <c r="AA36" s="261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46"/>
      <c r="AP36" s="246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</row>
    <row r="37" spans="1:52" ht="15" customHeight="1">
      <c r="A37" s="264"/>
      <c r="B37" s="246"/>
      <c r="C37" s="266" t="s">
        <v>436</v>
      </c>
      <c r="D37" s="543"/>
      <c r="E37" s="543"/>
      <c r="F37" s="261" t="s">
        <v>436</v>
      </c>
      <c r="G37" s="267"/>
      <c r="H37" s="543"/>
      <c r="I37" s="543"/>
      <c r="J37" s="543"/>
      <c r="K37" s="543"/>
      <c r="L37" s="543"/>
      <c r="M37" s="543"/>
      <c r="N37" s="268"/>
      <c r="O37" s="269"/>
      <c r="P37" s="270">
        <v>20</v>
      </c>
      <c r="Q37" s="544"/>
      <c r="R37" s="544"/>
      <c r="S37" s="261" t="s">
        <v>437</v>
      </c>
      <c r="T37" s="268"/>
      <c r="U37" s="268"/>
      <c r="V37" s="268"/>
      <c r="W37" s="268"/>
      <c r="X37" s="246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46"/>
      <c r="AW37" s="246"/>
      <c r="AX37" s="246"/>
      <c r="AY37" s="246"/>
      <c r="AZ37" s="246"/>
    </row>
    <row r="38" spans="1:52" ht="15" customHeight="1">
      <c r="A38" s="264"/>
      <c r="B38" s="246"/>
      <c r="C38" s="246"/>
      <c r="D38" s="565"/>
      <c r="E38" s="565"/>
      <c r="F38" s="246"/>
      <c r="G38" s="246"/>
      <c r="H38" s="565"/>
      <c r="I38" s="565"/>
      <c r="J38" s="565"/>
      <c r="K38" s="565"/>
      <c r="L38" s="565"/>
      <c r="M38" s="565"/>
      <c r="N38" s="246"/>
      <c r="O38" s="246"/>
      <c r="P38" s="246"/>
      <c r="Q38" s="565"/>
      <c r="R38" s="565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</row>
  </sheetData>
  <sheetProtection selectLockedCells="1" selectUnlockedCells="1"/>
  <mergeCells count="101">
    <mergeCell ref="A1:AZ1"/>
    <mergeCell ref="A3:K3"/>
    <mergeCell ref="L3:AZ3"/>
    <mergeCell ref="L4:AZ4"/>
    <mergeCell ref="L5:AZ5"/>
    <mergeCell ref="B8:AB8"/>
    <mergeCell ref="B10:Y12"/>
    <mergeCell ref="Z10:AB12"/>
    <mergeCell ref="AC10:AZ10"/>
    <mergeCell ref="AC11:AJ12"/>
    <mergeCell ref="AK11:AR12"/>
    <mergeCell ref="AS11:AZ12"/>
    <mergeCell ref="AS13:AZ13"/>
    <mergeCell ref="B14:Y14"/>
    <mergeCell ref="Z14:AB14"/>
    <mergeCell ref="AC14:AJ14"/>
    <mergeCell ref="AK14:AR14"/>
    <mergeCell ref="AS14:AZ14"/>
    <mergeCell ref="B13:Y13"/>
    <mergeCell ref="Z13:AB13"/>
    <mergeCell ref="AC13:AJ13"/>
    <mergeCell ref="AK13:AR13"/>
    <mergeCell ref="B16:AZ16"/>
    <mergeCell ref="B18:Y19"/>
    <mergeCell ref="Z18:AB19"/>
    <mergeCell ref="AC18:AZ18"/>
    <mergeCell ref="AC19:AJ19"/>
    <mergeCell ref="AK19:AR19"/>
    <mergeCell ref="AS19:AZ19"/>
    <mergeCell ref="AS20:AZ20"/>
    <mergeCell ref="B21:Y21"/>
    <mergeCell ref="Z21:AB21"/>
    <mergeCell ref="AC21:AJ21"/>
    <mergeCell ref="AK21:AR21"/>
    <mergeCell ref="AS21:AZ21"/>
    <mergeCell ref="B20:Y20"/>
    <mergeCell ref="Z20:AB20"/>
    <mergeCell ref="AC20:AJ20"/>
    <mergeCell ref="AK20:AR20"/>
    <mergeCell ref="AS22:AZ22"/>
    <mergeCell ref="B23:Y23"/>
    <mergeCell ref="Z23:AB23"/>
    <mergeCell ref="AC23:AJ23"/>
    <mergeCell ref="AK23:AR23"/>
    <mergeCell ref="AS23:AZ23"/>
    <mergeCell ref="B22:Y22"/>
    <mergeCell ref="Z22:AB22"/>
    <mergeCell ref="AC22:AJ22"/>
    <mergeCell ref="AK22:AR22"/>
    <mergeCell ref="AS24:AZ24"/>
    <mergeCell ref="B25:Y25"/>
    <mergeCell ref="Z25:AB25"/>
    <mergeCell ref="AC25:AJ25"/>
    <mergeCell ref="AK25:AR25"/>
    <mergeCell ref="AS25:AZ25"/>
    <mergeCell ref="B24:Y24"/>
    <mergeCell ref="Z24:AB24"/>
    <mergeCell ref="AC24:AJ24"/>
    <mergeCell ref="AK24:AR24"/>
    <mergeCell ref="AS26:AZ26"/>
    <mergeCell ref="B27:Y27"/>
    <mergeCell ref="Z27:AB27"/>
    <mergeCell ref="AC27:AJ27"/>
    <mergeCell ref="AK27:AR27"/>
    <mergeCell ref="AS27:AZ27"/>
    <mergeCell ref="B26:Y26"/>
    <mergeCell ref="Z26:AB26"/>
    <mergeCell ref="AC26:AJ26"/>
    <mergeCell ref="AK26:AR26"/>
    <mergeCell ref="AS28:AZ28"/>
    <mergeCell ref="B29:Y29"/>
    <mergeCell ref="Z29:AB29"/>
    <mergeCell ref="AC29:AJ29"/>
    <mergeCell ref="AK29:AR29"/>
    <mergeCell ref="AS29:AZ29"/>
    <mergeCell ref="B28:Y28"/>
    <mergeCell ref="Z28:AB28"/>
    <mergeCell ref="AC28:AJ28"/>
    <mergeCell ref="AK28:AR28"/>
    <mergeCell ref="C31:H31"/>
    <mergeCell ref="J31:Y31"/>
    <mergeCell ref="AB31:AH31"/>
    <mergeCell ref="AK31:AZ31"/>
    <mergeCell ref="C32:H32"/>
    <mergeCell ref="J32:Y32"/>
    <mergeCell ref="AB32:AH32"/>
    <mergeCell ref="AK32:AZ32"/>
    <mergeCell ref="C34:H34"/>
    <mergeCell ref="J34:Y34"/>
    <mergeCell ref="AB34:AN34"/>
    <mergeCell ref="AQ34:AZ34"/>
    <mergeCell ref="C35:H35"/>
    <mergeCell ref="J35:Y35"/>
    <mergeCell ref="AB35:AN35"/>
    <mergeCell ref="AQ35:AZ35"/>
    <mergeCell ref="D37:E37"/>
    <mergeCell ref="H37:M37"/>
    <mergeCell ref="Q37:R37"/>
    <mergeCell ref="D38:E38"/>
    <mergeCell ref="H38:M38"/>
    <mergeCell ref="Q38:R38"/>
  </mergeCells>
  <printOptions/>
  <pageMargins left="0.5902777777777778" right="0.5118055555555555" top="0.5902777777777778" bottom="0.5902777777777778" header="0.5118055555555555" footer="0.5118055555555555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zoomScale="75" zoomScaleNormal="75" zoomScaleSheetLayoutView="100" workbookViewId="0" topLeftCell="D1">
      <selection activeCell="F108" sqref="F108"/>
    </sheetView>
  </sheetViews>
  <sheetFormatPr defaultColWidth="9.140625" defaultRowHeight="15"/>
  <cols>
    <col min="1" max="1" width="0.9921875" style="62" customWidth="1"/>
    <col min="2" max="52" width="3.8515625" style="62" customWidth="1"/>
    <col min="53" max="53" width="0.85546875" style="62" customWidth="1"/>
    <col min="54" max="16384" width="0.85546875" style="6" customWidth="1"/>
  </cols>
  <sheetData>
    <row r="1" spans="1:53" s="63" customFormat="1" ht="34.5" customHeight="1">
      <c r="A1" s="47"/>
      <c r="B1" s="365" t="s">
        <v>438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47"/>
    </row>
    <row r="2" spans="1:53" ht="15" customHeight="1">
      <c r="A2" s="327" t="s">
        <v>307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33" t="str">
        <f>'ФОТ 111'!L5:AZ5</f>
        <v>Муниципальное общеобразовательное учреждение "Серебрянская средняя общеобразовательная школа"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5"/>
    </row>
    <row r="3" spans="1:53" ht="15" customHeight="1">
      <c r="A3" s="327" t="s">
        <v>309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9" t="str">
        <f>'ФОТ 111'!L6:AZ6</f>
        <v>01</v>
      </c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7"/>
    </row>
    <row r="4" spans="1:53" ht="1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30" t="s">
        <v>311</v>
      </c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8"/>
    </row>
    <row r="5" spans="1:53" s="11" customFormat="1" ht="15" customHeight="1">
      <c r="A5" s="327" t="s">
        <v>312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9" t="s">
        <v>313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</row>
    <row r="6" spans="1:53" s="11" customFormat="1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</row>
    <row r="7" spans="1:53" s="11" customFormat="1" ht="15" customHeight="1">
      <c r="A7" s="1"/>
      <c r="B7" s="12" t="s">
        <v>439</v>
      </c>
      <c r="C7" s="1"/>
      <c r="D7" s="1"/>
      <c r="E7" s="1"/>
      <c r="F7" s="1"/>
      <c r="G7" s="1"/>
      <c r="H7" s="1"/>
      <c r="I7" s="1"/>
      <c r="J7" s="1"/>
      <c r="K7" s="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</row>
    <row r="8" spans="1:53" s="11" customFormat="1" ht="15" customHeight="1">
      <c r="A8" s="1"/>
      <c r="B8" s="303" t="s">
        <v>315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 t="s">
        <v>316</v>
      </c>
      <c r="AA8" s="303"/>
      <c r="AB8" s="303"/>
      <c r="AC8" s="303" t="s">
        <v>317</v>
      </c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10"/>
    </row>
    <row r="9" spans="1:53" s="11" customFormat="1" ht="15" customHeight="1">
      <c r="A9" s="1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 t="s">
        <v>440</v>
      </c>
      <c r="AD9" s="303"/>
      <c r="AE9" s="303"/>
      <c r="AF9" s="303"/>
      <c r="AG9" s="303"/>
      <c r="AH9" s="303"/>
      <c r="AI9" s="303"/>
      <c r="AJ9" s="303"/>
      <c r="AK9" s="303" t="s">
        <v>441</v>
      </c>
      <c r="AL9" s="303"/>
      <c r="AM9" s="303"/>
      <c r="AN9" s="303"/>
      <c r="AO9" s="303"/>
      <c r="AP9" s="303"/>
      <c r="AQ9" s="303"/>
      <c r="AR9" s="303"/>
      <c r="AS9" s="303" t="s">
        <v>442</v>
      </c>
      <c r="AT9" s="303"/>
      <c r="AU9" s="303"/>
      <c r="AV9" s="303"/>
      <c r="AW9" s="303"/>
      <c r="AX9" s="303"/>
      <c r="AY9" s="303"/>
      <c r="AZ9" s="303"/>
      <c r="BA9" s="10"/>
    </row>
    <row r="10" spans="1:52" s="16" customFormat="1" ht="15.75" customHeight="1">
      <c r="A10" s="15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</row>
    <row r="11" spans="1:52" s="16" customFormat="1" ht="15.75" customHeight="1">
      <c r="A11" s="15"/>
      <c r="B11" s="326">
        <v>1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 t="s">
        <v>321</v>
      </c>
      <c r="AA11" s="326"/>
      <c r="AB11" s="326"/>
      <c r="AC11" s="326" t="s">
        <v>322</v>
      </c>
      <c r="AD11" s="326"/>
      <c r="AE11" s="326"/>
      <c r="AF11" s="326"/>
      <c r="AG11" s="326"/>
      <c r="AH11" s="326"/>
      <c r="AI11" s="326"/>
      <c r="AJ11" s="326"/>
      <c r="AK11" s="326" t="s">
        <v>323</v>
      </c>
      <c r="AL11" s="326"/>
      <c r="AM11" s="326"/>
      <c r="AN11" s="326"/>
      <c r="AO11" s="326"/>
      <c r="AP11" s="326"/>
      <c r="AQ11" s="326"/>
      <c r="AR11" s="326"/>
      <c r="AS11" s="326" t="s">
        <v>324</v>
      </c>
      <c r="AT11" s="326"/>
      <c r="AU11" s="326"/>
      <c r="AV11" s="326"/>
      <c r="AW11" s="326"/>
      <c r="AX11" s="326"/>
      <c r="AY11" s="326"/>
      <c r="AZ11" s="326"/>
    </row>
    <row r="12" spans="1:52" s="16" customFormat="1" ht="21" customHeight="1">
      <c r="A12" s="15"/>
      <c r="B12" s="324" t="s">
        <v>443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279" t="s">
        <v>326</v>
      </c>
      <c r="AA12" s="279"/>
      <c r="AB12" s="279"/>
      <c r="AC12" s="278"/>
      <c r="AD12" s="278"/>
      <c r="AE12" s="278"/>
      <c r="AF12" s="278"/>
      <c r="AG12" s="278"/>
      <c r="AH12" s="278"/>
      <c r="AI12" s="278"/>
      <c r="AJ12" s="278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</row>
    <row r="13" spans="1:52" s="16" customFormat="1" ht="33" customHeight="1">
      <c r="A13" s="15"/>
      <c r="B13" s="324" t="s">
        <v>444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279" t="s">
        <v>328</v>
      </c>
      <c r="AA13" s="279"/>
      <c r="AB13" s="279"/>
      <c r="AC13" s="278"/>
      <c r="AD13" s="278"/>
      <c r="AE13" s="278"/>
      <c r="AF13" s="278"/>
      <c r="AG13" s="278"/>
      <c r="AH13" s="278"/>
      <c r="AI13" s="278"/>
      <c r="AJ13" s="278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</row>
    <row r="14" spans="1:52" s="16" customFormat="1" ht="17.25" customHeight="1">
      <c r="A14" s="15"/>
      <c r="B14" s="324" t="s">
        <v>445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279" t="s">
        <v>330</v>
      </c>
      <c r="AA14" s="279"/>
      <c r="AB14" s="279"/>
      <c r="AC14" s="278">
        <f>AC30</f>
        <v>300</v>
      </c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</row>
    <row r="15" spans="1:52" s="16" customFormat="1" ht="18" customHeight="1">
      <c r="A15" s="15"/>
      <c r="B15" s="324" t="s">
        <v>446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279" t="s">
        <v>332</v>
      </c>
      <c r="AA15" s="279"/>
      <c r="AB15" s="279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</row>
    <row r="16" spans="1:52" s="16" customFormat="1" ht="31.5" customHeight="1">
      <c r="A16" s="15"/>
      <c r="B16" s="324" t="s">
        <v>447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279" t="s">
        <v>334</v>
      </c>
      <c r="AA16" s="279"/>
      <c r="AB16" s="279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</row>
    <row r="17" spans="1:52" s="16" customFormat="1" ht="33" customHeight="1">
      <c r="A17" s="15"/>
      <c r="B17" s="324" t="s">
        <v>448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279" t="s">
        <v>336</v>
      </c>
      <c r="AA17" s="279"/>
      <c r="AB17" s="279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</row>
    <row r="18" spans="1:52" s="16" customFormat="1" ht="7.5" customHeight="1">
      <c r="A18" s="15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5"/>
      <c r="AB18" s="65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256" ht="3" customHeight="1" hidden="1">
      <c r="A19" s="17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364" t="s">
        <v>449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53" s="63" customFormat="1" ht="17.25" customHeight="1">
      <c r="A21" s="323" t="s">
        <v>450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47"/>
      <c r="BA21" s="47"/>
    </row>
    <row r="22" spans="1:53" s="63" customFormat="1" ht="7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s="63" customFormat="1" ht="17.25" customHeight="1">
      <c r="A23" s="47"/>
      <c r="B23" s="303" t="s">
        <v>315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 t="s">
        <v>316</v>
      </c>
      <c r="AA23" s="303"/>
      <c r="AB23" s="303"/>
      <c r="AC23" s="303" t="s">
        <v>317</v>
      </c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47"/>
    </row>
    <row r="24" spans="1:53" s="63" customFormat="1" ht="24.75" customHeight="1">
      <c r="A24" s="47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 t="s">
        <v>451</v>
      </c>
      <c r="AD24" s="303"/>
      <c r="AE24" s="303"/>
      <c r="AF24" s="303"/>
      <c r="AG24" s="303"/>
      <c r="AH24" s="303"/>
      <c r="AI24" s="303"/>
      <c r="AJ24" s="303"/>
      <c r="AK24" s="303" t="s">
        <v>441</v>
      </c>
      <c r="AL24" s="303"/>
      <c r="AM24" s="303"/>
      <c r="AN24" s="303"/>
      <c r="AO24" s="303"/>
      <c r="AP24" s="303"/>
      <c r="AQ24" s="303"/>
      <c r="AR24" s="303"/>
      <c r="AS24" s="303" t="s">
        <v>442</v>
      </c>
      <c r="AT24" s="303"/>
      <c r="AU24" s="303"/>
      <c r="AV24" s="303"/>
      <c r="AW24" s="303"/>
      <c r="AX24" s="303"/>
      <c r="AY24" s="303"/>
      <c r="AZ24" s="303"/>
      <c r="BA24" s="47"/>
    </row>
    <row r="25" spans="1:53" s="63" customFormat="1" ht="24.75" customHeight="1">
      <c r="A25" s="47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47"/>
    </row>
    <row r="26" spans="1:53" s="68" customFormat="1" ht="15" customHeight="1">
      <c r="A26" s="66"/>
      <c r="B26" s="312">
        <v>1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 t="s">
        <v>321</v>
      </c>
      <c r="AA26" s="312"/>
      <c r="AB26" s="312"/>
      <c r="AC26" s="312" t="s">
        <v>322</v>
      </c>
      <c r="AD26" s="312"/>
      <c r="AE26" s="312"/>
      <c r="AF26" s="312"/>
      <c r="AG26" s="312"/>
      <c r="AH26" s="312"/>
      <c r="AI26" s="312"/>
      <c r="AJ26" s="312"/>
      <c r="AK26" s="312" t="s">
        <v>323</v>
      </c>
      <c r="AL26" s="312"/>
      <c r="AM26" s="312"/>
      <c r="AN26" s="312"/>
      <c r="AO26" s="312"/>
      <c r="AP26" s="312"/>
      <c r="AQ26" s="312"/>
      <c r="AR26" s="312"/>
      <c r="AS26" s="312" t="s">
        <v>324</v>
      </c>
      <c r="AT26" s="312"/>
      <c r="AU26" s="312"/>
      <c r="AV26" s="312"/>
      <c r="AW26" s="312"/>
      <c r="AX26" s="312"/>
      <c r="AY26" s="312"/>
      <c r="AZ26" s="312"/>
      <c r="BA26" s="67"/>
    </row>
    <row r="27" spans="1:53" s="69" customFormat="1" ht="18" customHeight="1">
      <c r="A27" s="47"/>
      <c r="B27" s="314" t="s">
        <v>452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5" t="s">
        <v>326</v>
      </c>
      <c r="AA27" s="315"/>
      <c r="AB27" s="315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47"/>
    </row>
    <row r="28" spans="1:53" s="69" customFormat="1" ht="18" customHeight="1">
      <c r="A28" s="47"/>
      <c r="B28" s="314" t="s">
        <v>453</v>
      </c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5" t="s">
        <v>328</v>
      </c>
      <c r="AA28" s="315"/>
      <c r="AB28" s="315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47"/>
    </row>
    <row r="29" spans="1:53" s="69" customFormat="1" ht="18" customHeight="1">
      <c r="A29" s="47"/>
      <c r="B29" s="362" t="s">
        <v>454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43"/>
      <c r="AA29" s="343"/>
      <c r="AB29" s="343"/>
      <c r="AC29" s="303">
        <v>300</v>
      </c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47"/>
    </row>
    <row r="30" spans="1:53" s="63" customFormat="1" ht="18" customHeight="1">
      <c r="A30" s="47"/>
      <c r="B30" s="311" t="s">
        <v>350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2" t="s">
        <v>351</v>
      </c>
      <c r="AA30" s="312"/>
      <c r="AB30" s="312"/>
      <c r="AC30" s="303">
        <f>AC29</f>
        <v>300</v>
      </c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47"/>
    </row>
    <row r="31" spans="1:53" s="69" customFormat="1" ht="6" customHeight="1">
      <c r="A31" s="47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ht="0.75" customHeight="1"/>
    <row r="33" spans="1:53" s="69" customFormat="1" ht="18" customHeight="1">
      <c r="A33" s="47"/>
      <c r="B33" s="323" t="s">
        <v>455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47"/>
    </row>
    <row r="34" spans="1:53" s="69" customFormat="1" ht="18" customHeight="1">
      <c r="A34" s="47"/>
      <c r="B34" s="323" t="s">
        <v>456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47"/>
    </row>
    <row r="35" spans="1:53" s="63" customFormat="1" ht="8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s="63" customFormat="1" ht="12.75" customHeight="1">
      <c r="A36" s="71"/>
      <c r="B36" s="303" t="s">
        <v>315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 t="s">
        <v>357</v>
      </c>
      <c r="S36" s="303"/>
      <c r="T36" s="303" t="s">
        <v>457</v>
      </c>
      <c r="U36" s="303"/>
      <c r="V36" s="303"/>
      <c r="W36" s="303"/>
      <c r="X36" s="303"/>
      <c r="Y36" s="303"/>
      <c r="Z36" s="303"/>
      <c r="AA36" s="303"/>
      <c r="AB36" s="303"/>
      <c r="AC36" s="303" t="s">
        <v>458</v>
      </c>
      <c r="AD36" s="303"/>
      <c r="AE36" s="303"/>
      <c r="AF36" s="303"/>
      <c r="AG36" s="303"/>
      <c r="AH36" s="303"/>
      <c r="AI36" s="303"/>
      <c r="AJ36" s="303" t="s">
        <v>459</v>
      </c>
      <c r="AK36" s="303"/>
      <c r="AL36" s="303"/>
      <c r="AM36" s="303"/>
      <c r="AN36" s="303"/>
      <c r="AO36" s="303"/>
      <c r="AP36" s="303"/>
      <c r="AQ36" s="303"/>
      <c r="AR36" s="303" t="s">
        <v>460</v>
      </c>
      <c r="AS36" s="303"/>
      <c r="AT36" s="303"/>
      <c r="AU36" s="303"/>
      <c r="AV36" s="303"/>
      <c r="AW36" s="303"/>
      <c r="AX36" s="303"/>
      <c r="AY36" s="303"/>
      <c r="AZ36" s="303"/>
      <c r="BA36" s="71"/>
    </row>
    <row r="37" spans="1:53" s="63" customFormat="1" ht="12.75" customHeight="1">
      <c r="A37" s="71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71"/>
    </row>
    <row r="38" spans="1:53" s="63" customFormat="1" ht="12.75" customHeight="1">
      <c r="A38" s="71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71"/>
    </row>
    <row r="39" spans="1:53" s="63" customFormat="1" ht="12.75" customHeight="1">
      <c r="A39" s="71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71"/>
    </row>
    <row r="40" spans="1:53" s="63" customFormat="1" ht="15" customHeight="1">
      <c r="A40" s="47"/>
      <c r="B40" s="303">
        <v>1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>
        <v>2</v>
      </c>
      <c r="S40" s="303"/>
      <c r="T40" s="303">
        <v>3</v>
      </c>
      <c r="U40" s="303"/>
      <c r="V40" s="303"/>
      <c r="W40" s="303"/>
      <c r="X40" s="303"/>
      <c r="Y40" s="303"/>
      <c r="Z40" s="303"/>
      <c r="AA40" s="303"/>
      <c r="AB40" s="303"/>
      <c r="AC40" s="303">
        <v>4</v>
      </c>
      <c r="AD40" s="303"/>
      <c r="AE40" s="303"/>
      <c r="AF40" s="303"/>
      <c r="AG40" s="303"/>
      <c r="AH40" s="303"/>
      <c r="AI40" s="303"/>
      <c r="AJ40" s="303">
        <v>5</v>
      </c>
      <c r="AK40" s="303"/>
      <c r="AL40" s="303"/>
      <c r="AM40" s="303"/>
      <c r="AN40" s="303"/>
      <c r="AO40" s="303"/>
      <c r="AP40" s="303"/>
      <c r="AQ40" s="303"/>
      <c r="AR40" s="303">
        <v>6</v>
      </c>
      <c r="AS40" s="303"/>
      <c r="AT40" s="303"/>
      <c r="AU40" s="303"/>
      <c r="AV40" s="303"/>
      <c r="AW40" s="303"/>
      <c r="AX40" s="303"/>
      <c r="AY40" s="303"/>
      <c r="AZ40" s="303"/>
      <c r="BA40" s="21"/>
    </row>
    <row r="41" spans="1:53" s="63" customFormat="1" ht="31.5" customHeight="1">
      <c r="A41" s="47"/>
      <c r="B41" s="320" t="s">
        <v>461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60">
        <v>100</v>
      </c>
      <c r="S41" s="360"/>
      <c r="T41" s="312"/>
      <c r="U41" s="312"/>
      <c r="V41" s="312"/>
      <c r="W41" s="312"/>
      <c r="X41" s="312"/>
      <c r="Y41" s="312"/>
      <c r="Z41" s="312"/>
      <c r="AA41" s="312"/>
      <c r="AB41" s="312"/>
      <c r="AC41" s="286"/>
      <c r="AD41" s="286"/>
      <c r="AE41" s="286"/>
      <c r="AF41" s="286"/>
      <c r="AG41" s="286"/>
      <c r="AH41" s="286"/>
      <c r="AI41" s="286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47"/>
    </row>
    <row r="42" spans="1:53" s="63" customFormat="1" ht="18" customHeight="1">
      <c r="A42" s="47"/>
      <c r="B42" s="359" t="s">
        <v>462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60">
        <v>110</v>
      </c>
      <c r="S42" s="360"/>
      <c r="T42" s="312"/>
      <c r="U42" s="312"/>
      <c r="V42" s="312"/>
      <c r="W42" s="312"/>
      <c r="X42" s="312"/>
      <c r="Y42" s="312"/>
      <c r="Z42" s="312"/>
      <c r="AA42" s="312"/>
      <c r="AB42" s="312"/>
      <c r="AC42" s="286"/>
      <c r="AD42" s="286"/>
      <c r="AE42" s="286"/>
      <c r="AF42" s="286"/>
      <c r="AG42" s="286"/>
      <c r="AH42" s="286"/>
      <c r="AI42" s="286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47"/>
    </row>
    <row r="43" spans="1:53" s="63" customFormat="1" ht="18" customHeight="1">
      <c r="A43" s="47"/>
      <c r="B43" s="361" t="s">
        <v>463</v>
      </c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0">
        <v>111</v>
      </c>
      <c r="S43" s="360"/>
      <c r="T43" s="312"/>
      <c r="U43" s="312"/>
      <c r="V43" s="312"/>
      <c r="W43" s="312"/>
      <c r="X43" s="312"/>
      <c r="Y43" s="312"/>
      <c r="Z43" s="312"/>
      <c r="AA43" s="312"/>
      <c r="AB43" s="312"/>
      <c r="AC43" s="286"/>
      <c r="AD43" s="286"/>
      <c r="AE43" s="286"/>
      <c r="AF43" s="286"/>
      <c r="AG43" s="286"/>
      <c r="AH43" s="286"/>
      <c r="AI43" s="286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47"/>
    </row>
    <row r="44" ht="9.75" customHeight="1"/>
    <row r="45" spans="1:53" s="69" customFormat="1" ht="18" customHeight="1">
      <c r="A45" s="47"/>
      <c r="B45" s="323" t="s">
        <v>464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47"/>
    </row>
    <row r="46" spans="1:53" s="63" customFormat="1" ht="7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</row>
    <row r="47" spans="1:53" s="63" customFormat="1" ht="12.75" customHeight="1">
      <c r="A47" s="71"/>
      <c r="B47" s="303" t="s">
        <v>315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 t="s">
        <v>357</v>
      </c>
      <c r="S47" s="303"/>
      <c r="T47" s="303" t="s">
        <v>457</v>
      </c>
      <c r="U47" s="303"/>
      <c r="V47" s="303"/>
      <c r="W47" s="303"/>
      <c r="X47" s="303"/>
      <c r="Y47" s="303"/>
      <c r="Z47" s="303"/>
      <c r="AA47" s="303"/>
      <c r="AB47" s="303"/>
      <c r="AC47" s="303" t="s">
        <v>458</v>
      </c>
      <c r="AD47" s="303"/>
      <c r="AE47" s="303"/>
      <c r="AF47" s="303"/>
      <c r="AG47" s="303"/>
      <c r="AH47" s="303"/>
      <c r="AI47" s="303"/>
      <c r="AJ47" s="303" t="s">
        <v>459</v>
      </c>
      <c r="AK47" s="303"/>
      <c r="AL47" s="303"/>
      <c r="AM47" s="303"/>
      <c r="AN47" s="303"/>
      <c r="AO47" s="303"/>
      <c r="AP47" s="303"/>
      <c r="AQ47" s="303"/>
      <c r="AR47" s="303" t="s">
        <v>460</v>
      </c>
      <c r="AS47" s="303"/>
      <c r="AT47" s="303"/>
      <c r="AU47" s="303"/>
      <c r="AV47" s="303"/>
      <c r="AW47" s="303"/>
      <c r="AX47" s="303"/>
      <c r="AY47" s="303"/>
      <c r="AZ47" s="303"/>
      <c r="BA47" s="71"/>
    </row>
    <row r="48" spans="1:53" s="63" customFormat="1" ht="12.75" customHeight="1">
      <c r="A48" s="71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71"/>
    </row>
    <row r="49" spans="1:53" s="63" customFormat="1" ht="12.75" customHeight="1">
      <c r="A49" s="71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71"/>
    </row>
    <row r="50" spans="1:53" s="63" customFormat="1" ht="12.75" customHeight="1">
      <c r="A50" s="71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71"/>
    </row>
    <row r="51" spans="1:53" s="63" customFormat="1" ht="15" customHeight="1">
      <c r="A51" s="47"/>
      <c r="B51" s="303">
        <v>1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>
        <v>2</v>
      </c>
      <c r="S51" s="303"/>
      <c r="T51" s="303">
        <v>3</v>
      </c>
      <c r="U51" s="303"/>
      <c r="V51" s="303"/>
      <c r="W51" s="303"/>
      <c r="X51" s="303"/>
      <c r="Y51" s="303"/>
      <c r="Z51" s="303"/>
      <c r="AA51" s="303"/>
      <c r="AB51" s="303"/>
      <c r="AC51" s="303">
        <v>4</v>
      </c>
      <c r="AD51" s="303"/>
      <c r="AE51" s="303"/>
      <c r="AF51" s="303"/>
      <c r="AG51" s="303"/>
      <c r="AH51" s="303"/>
      <c r="AI51" s="303"/>
      <c r="AJ51" s="303">
        <v>5</v>
      </c>
      <c r="AK51" s="303"/>
      <c r="AL51" s="303"/>
      <c r="AM51" s="303"/>
      <c r="AN51" s="303"/>
      <c r="AO51" s="303"/>
      <c r="AP51" s="303"/>
      <c r="AQ51" s="303"/>
      <c r="AR51" s="303">
        <v>6</v>
      </c>
      <c r="AS51" s="303"/>
      <c r="AT51" s="303"/>
      <c r="AU51" s="303"/>
      <c r="AV51" s="303"/>
      <c r="AW51" s="303"/>
      <c r="AX51" s="303"/>
      <c r="AY51" s="303"/>
      <c r="AZ51" s="303"/>
      <c r="BA51" s="21"/>
    </row>
    <row r="52" spans="1:53" s="63" customFormat="1" ht="31.5" customHeight="1">
      <c r="A52" s="47"/>
      <c r="B52" s="320" t="s">
        <v>461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60">
        <v>100</v>
      </c>
      <c r="S52" s="360"/>
      <c r="T52" s="312"/>
      <c r="U52" s="312"/>
      <c r="V52" s="312"/>
      <c r="W52" s="312"/>
      <c r="X52" s="312"/>
      <c r="Y52" s="312"/>
      <c r="Z52" s="312"/>
      <c r="AA52" s="312"/>
      <c r="AB52" s="312"/>
      <c r="AC52" s="286"/>
      <c r="AD52" s="286"/>
      <c r="AE52" s="286"/>
      <c r="AF52" s="286"/>
      <c r="AG52" s="286"/>
      <c r="AH52" s="286"/>
      <c r="AI52" s="286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47"/>
    </row>
    <row r="53" spans="1:53" s="63" customFormat="1" ht="18" customHeight="1">
      <c r="A53" s="47"/>
      <c r="B53" s="359" t="s">
        <v>462</v>
      </c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60">
        <v>110</v>
      </c>
      <c r="S53" s="360"/>
      <c r="T53" s="312"/>
      <c r="U53" s="312"/>
      <c r="V53" s="312"/>
      <c r="W53" s="312"/>
      <c r="X53" s="312"/>
      <c r="Y53" s="312"/>
      <c r="Z53" s="312"/>
      <c r="AA53" s="312"/>
      <c r="AB53" s="312"/>
      <c r="AC53" s="286"/>
      <c r="AD53" s="286"/>
      <c r="AE53" s="286"/>
      <c r="AF53" s="286"/>
      <c r="AG53" s="286"/>
      <c r="AH53" s="286"/>
      <c r="AI53" s="286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47"/>
    </row>
    <row r="54" spans="1:53" s="63" customFormat="1" ht="18" customHeight="1">
      <c r="A54" s="47"/>
      <c r="B54" s="361" t="s">
        <v>463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0">
        <v>111</v>
      </c>
      <c r="S54" s="360"/>
      <c r="T54" s="312"/>
      <c r="U54" s="312"/>
      <c r="V54" s="312"/>
      <c r="W54" s="312"/>
      <c r="X54" s="312"/>
      <c r="Y54" s="312"/>
      <c r="Z54" s="312"/>
      <c r="AA54" s="312"/>
      <c r="AB54" s="312"/>
      <c r="AC54" s="286"/>
      <c r="AD54" s="286"/>
      <c r="AE54" s="286"/>
      <c r="AF54" s="286"/>
      <c r="AG54" s="286"/>
      <c r="AH54" s="286"/>
      <c r="AI54" s="286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47"/>
    </row>
    <row r="55" ht="7.5" customHeight="1"/>
    <row r="56" spans="1:53" s="69" customFormat="1" ht="18" customHeight="1">
      <c r="A56" s="47"/>
      <c r="B56" s="323" t="s">
        <v>465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47"/>
    </row>
    <row r="57" spans="1:53" s="63" customFormat="1" ht="5.2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1:53" s="63" customFormat="1" ht="12.75" customHeight="1">
      <c r="A58" s="71"/>
      <c r="B58" s="303" t="s">
        <v>315</v>
      </c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 t="s">
        <v>357</v>
      </c>
      <c r="S58" s="303"/>
      <c r="T58" s="303" t="s">
        <v>457</v>
      </c>
      <c r="U58" s="303"/>
      <c r="V58" s="303"/>
      <c r="W58" s="303"/>
      <c r="X58" s="303"/>
      <c r="Y58" s="303"/>
      <c r="Z58" s="303"/>
      <c r="AA58" s="303"/>
      <c r="AB58" s="303"/>
      <c r="AC58" s="303" t="s">
        <v>458</v>
      </c>
      <c r="AD58" s="303"/>
      <c r="AE58" s="303"/>
      <c r="AF58" s="303"/>
      <c r="AG58" s="303"/>
      <c r="AH58" s="303"/>
      <c r="AI58" s="303"/>
      <c r="AJ58" s="303" t="s">
        <v>459</v>
      </c>
      <c r="AK58" s="303"/>
      <c r="AL58" s="303"/>
      <c r="AM58" s="303"/>
      <c r="AN58" s="303"/>
      <c r="AO58" s="303"/>
      <c r="AP58" s="303"/>
      <c r="AQ58" s="303"/>
      <c r="AR58" s="303" t="s">
        <v>460</v>
      </c>
      <c r="AS58" s="303"/>
      <c r="AT58" s="303"/>
      <c r="AU58" s="303"/>
      <c r="AV58" s="303"/>
      <c r="AW58" s="303"/>
      <c r="AX58" s="303"/>
      <c r="AY58" s="303"/>
      <c r="AZ58" s="303"/>
      <c r="BA58" s="71"/>
    </row>
    <row r="59" spans="1:53" s="63" customFormat="1" ht="12.75" customHeight="1">
      <c r="A59" s="71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71"/>
    </row>
    <row r="60" spans="1:53" s="63" customFormat="1" ht="12.75" customHeight="1">
      <c r="A60" s="71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71"/>
    </row>
    <row r="61" spans="1:53" s="63" customFormat="1" ht="12.75" customHeight="1">
      <c r="A61" s="71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71"/>
    </row>
    <row r="62" spans="1:53" s="63" customFormat="1" ht="15" customHeight="1">
      <c r="A62" s="47"/>
      <c r="B62" s="303">
        <v>1</v>
      </c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>
        <v>2</v>
      </c>
      <c r="S62" s="303"/>
      <c r="T62" s="303">
        <v>3</v>
      </c>
      <c r="U62" s="303"/>
      <c r="V62" s="303"/>
      <c r="W62" s="303"/>
      <c r="X62" s="303"/>
      <c r="Y62" s="303"/>
      <c r="Z62" s="303"/>
      <c r="AA62" s="303"/>
      <c r="AB62" s="303"/>
      <c r="AC62" s="303">
        <v>4</v>
      </c>
      <c r="AD62" s="303"/>
      <c r="AE62" s="303"/>
      <c r="AF62" s="303"/>
      <c r="AG62" s="303"/>
      <c r="AH62" s="303"/>
      <c r="AI62" s="303"/>
      <c r="AJ62" s="303">
        <v>5</v>
      </c>
      <c r="AK62" s="303"/>
      <c r="AL62" s="303"/>
      <c r="AM62" s="303"/>
      <c r="AN62" s="303"/>
      <c r="AO62" s="303"/>
      <c r="AP62" s="303"/>
      <c r="AQ62" s="303"/>
      <c r="AR62" s="303">
        <v>6</v>
      </c>
      <c r="AS62" s="303"/>
      <c r="AT62" s="303"/>
      <c r="AU62" s="303"/>
      <c r="AV62" s="303"/>
      <c r="AW62" s="303"/>
      <c r="AX62" s="303"/>
      <c r="AY62" s="303"/>
      <c r="AZ62" s="303"/>
      <c r="BA62" s="21"/>
    </row>
    <row r="63" spans="1:53" s="63" customFormat="1" ht="31.5" customHeight="1">
      <c r="A63" s="47"/>
      <c r="B63" s="320" t="s">
        <v>461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60">
        <v>100</v>
      </c>
      <c r="S63" s="360"/>
      <c r="T63" s="312"/>
      <c r="U63" s="312"/>
      <c r="V63" s="312"/>
      <c r="W63" s="312"/>
      <c r="X63" s="312"/>
      <c r="Y63" s="312"/>
      <c r="Z63" s="312"/>
      <c r="AA63" s="312"/>
      <c r="AB63" s="312"/>
      <c r="AC63" s="286"/>
      <c r="AD63" s="286"/>
      <c r="AE63" s="286"/>
      <c r="AF63" s="286"/>
      <c r="AG63" s="286"/>
      <c r="AH63" s="286"/>
      <c r="AI63" s="286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47"/>
    </row>
    <row r="64" spans="1:53" s="63" customFormat="1" ht="18" customHeight="1">
      <c r="A64" s="47"/>
      <c r="B64" s="359" t="s">
        <v>462</v>
      </c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60">
        <v>110</v>
      </c>
      <c r="S64" s="360"/>
      <c r="T64" s="312"/>
      <c r="U64" s="312"/>
      <c r="V64" s="312"/>
      <c r="W64" s="312"/>
      <c r="X64" s="312"/>
      <c r="Y64" s="312"/>
      <c r="Z64" s="312"/>
      <c r="AA64" s="312"/>
      <c r="AB64" s="312"/>
      <c r="AC64" s="286"/>
      <c r="AD64" s="286"/>
      <c r="AE64" s="286"/>
      <c r="AF64" s="286"/>
      <c r="AG64" s="286"/>
      <c r="AH64" s="286"/>
      <c r="AI64" s="286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47"/>
    </row>
    <row r="65" spans="1:53" s="63" customFormat="1" ht="18" customHeight="1">
      <c r="A65" s="47"/>
      <c r="B65" s="361" t="s">
        <v>463</v>
      </c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0">
        <v>111</v>
      </c>
      <c r="S65" s="360"/>
      <c r="T65" s="312"/>
      <c r="U65" s="312"/>
      <c r="V65" s="312"/>
      <c r="W65" s="312"/>
      <c r="X65" s="312"/>
      <c r="Y65" s="312"/>
      <c r="Z65" s="312"/>
      <c r="AA65" s="312"/>
      <c r="AB65" s="312"/>
      <c r="AC65" s="286"/>
      <c r="AD65" s="286"/>
      <c r="AE65" s="286"/>
      <c r="AF65" s="286"/>
      <c r="AG65" s="286"/>
      <c r="AH65" s="286"/>
      <c r="AI65" s="286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47"/>
    </row>
    <row r="66" ht="7.5" customHeight="1"/>
    <row r="67" spans="1:53" s="69" customFormat="1" ht="15" customHeight="1" hidden="1">
      <c r="A67" s="47"/>
      <c r="B67" s="72"/>
      <c r="C67" s="72"/>
      <c r="D67" s="72"/>
      <c r="E67" s="72"/>
      <c r="F67" s="72"/>
      <c r="G67" s="72"/>
      <c r="H67" s="72"/>
      <c r="I67" s="72"/>
      <c r="J67" s="72"/>
      <c r="K67" s="73"/>
      <c r="L67" s="73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47"/>
    </row>
    <row r="68" spans="1:53" s="69" customFormat="1" ht="18" customHeight="1">
      <c r="A68" s="47"/>
      <c r="B68" s="354" t="s">
        <v>466</v>
      </c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76"/>
    </row>
    <row r="69" spans="1:53" s="69" customFormat="1" ht="7.5" customHeight="1">
      <c r="A69" s="47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6"/>
    </row>
    <row r="70" spans="1:60" s="79" customFormat="1" ht="49.5" customHeight="1">
      <c r="A70" s="71"/>
      <c r="B70" s="303" t="s">
        <v>415</v>
      </c>
      <c r="C70" s="303"/>
      <c r="D70" s="303"/>
      <c r="E70" s="303"/>
      <c r="F70" s="303"/>
      <c r="G70" s="303"/>
      <c r="H70" s="303"/>
      <c r="I70" s="303" t="s">
        <v>338</v>
      </c>
      <c r="J70" s="303"/>
      <c r="K70" s="303"/>
      <c r="L70" s="303" t="s">
        <v>357</v>
      </c>
      <c r="M70" s="303"/>
      <c r="N70" s="303" t="s">
        <v>467</v>
      </c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 t="s">
        <v>468</v>
      </c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 t="s">
        <v>469</v>
      </c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21"/>
      <c r="BB70" s="77"/>
      <c r="BC70" s="77"/>
      <c r="BD70" s="77"/>
      <c r="BE70" s="77"/>
      <c r="BF70" s="77"/>
      <c r="BG70" s="78"/>
      <c r="BH70" s="78"/>
    </row>
    <row r="71" spans="1:60" s="79" customFormat="1" ht="82.5" customHeight="1">
      <c r="A71" s="71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 t="s">
        <v>470</v>
      </c>
      <c r="O71" s="303"/>
      <c r="P71" s="303"/>
      <c r="Q71" s="312" t="s">
        <v>420</v>
      </c>
      <c r="R71" s="312"/>
      <c r="S71" s="312"/>
      <c r="T71" s="312"/>
      <c r="U71" s="303" t="s">
        <v>471</v>
      </c>
      <c r="V71" s="303"/>
      <c r="W71" s="303"/>
      <c r="X71" s="303" t="s">
        <v>472</v>
      </c>
      <c r="Y71" s="303"/>
      <c r="Z71" s="303"/>
      <c r="AA71" s="303" t="s">
        <v>470</v>
      </c>
      <c r="AB71" s="303"/>
      <c r="AC71" s="303"/>
      <c r="AD71" s="312" t="s">
        <v>420</v>
      </c>
      <c r="AE71" s="312"/>
      <c r="AF71" s="312"/>
      <c r="AG71" s="312"/>
      <c r="AH71" s="303" t="s">
        <v>471</v>
      </c>
      <c r="AI71" s="303"/>
      <c r="AJ71" s="303"/>
      <c r="AK71" s="303" t="s">
        <v>472</v>
      </c>
      <c r="AL71" s="303"/>
      <c r="AM71" s="303"/>
      <c r="AN71" s="303" t="s">
        <v>470</v>
      </c>
      <c r="AO71" s="303"/>
      <c r="AP71" s="303"/>
      <c r="AQ71" s="312" t="s">
        <v>420</v>
      </c>
      <c r="AR71" s="312"/>
      <c r="AS71" s="312"/>
      <c r="AT71" s="312"/>
      <c r="AU71" s="303" t="s">
        <v>471</v>
      </c>
      <c r="AV71" s="303"/>
      <c r="AW71" s="303"/>
      <c r="AX71" s="303" t="s">
        <v>472</v>
      </c>
      <c r="AY71" s="303"/>
      <c r="AZ71" s="303"/>
      <c r="BA71" s="80"/>
      <c r="BB71" s="81"/>
      <c r="BC71" s="81"/>
      <c r="BD71" s="77"/>
      <c r="BE71" s="77"/>
      <c r="BF71" s="77"/>
      <c r="BG71" s="78"/>
      <c r="BH71" s="78"/>
    </row>
    <row r="72" spans="1:60" s="79" customFormat="1" ht="15" customHeight="1">
      <c r="A72" s="71"/>
      <c r="B72" s="287">
        <v>1</v>
      </c>
      <c r="C72" s="287"/>
      <c r="D72" s="287"/>
      <c r="E72" s="287"/>
      <c r="F72" s="287"/>
      <c r="G72" s="287"/>
      <c r="H72" s="287"/>
      <c r="I72" s="287">
        <v>2</v>
      </c>
      <c r="J72" s="287"/>
      <c r="K72" s="287"/>
      <c r="L72" s="287">
        <v>3</v>
      </c>
      <c r="M72" s="287"/>
      <c r="N72" s="287">
        <v>4</v>
      </c>
      <c r="O72" s="287"/>
      <c r="P72" s="287"/>
      <c r="Q72" s="303">
        <v>5</v>
      </c>
      <c r="R72" s="303"/>
      <c r="S72" s="303"/>
      <c r="T72" s="303"/>
      <c r="U72" s="303">
        <v>6</v>
      </c>
      <c r="V72" s="303"/>
      <c r="W72" s="303"/>
      <c r="X72" s="303">
        <v>7</v>
      </c>
      <c r="Y72" s="303"/>
      <c r="Z72" s="303"/>
      <c r="AA72" s="303">
        <v>8</v>
      </c>
      <c r="AB72" s="303"/>
      <c r="AC72" s="303"/>
      <c r="AD72" s="303">
        <v>9</v>
      </c>
      <c r="AE72" s="303"/>
      <c r="AF72" s="303"/>
      <c r="AG72" s="303"/>
      <c r="AH72" s="303">
        <v>10</v>
      </c>
      <c r="AI72" s="303"/>
      <c r="AJ72" s="303"/>
      <c r="AK72" s="303">
        <v>11</v>
      </c>
      <c r="AL72" s="303"/>
      <c r="AM72" s="303"/>
      <c r="AN72" s="303">
        <v>12</v>
      </c>
      <c r="AO72" s="303"/>
      <c r="AP72" s="303"/>
      <c r="AQ72" s="303">
        <v>13</v>
      </c>
      <c r="AR72" s="303"/>
      <c r="AS72" s="303"/>
      <c r="AT72" s="303"/>
      <c r="AU72" s="303">
        <v>14</v>
      </c>
      <c r="AV72" s="303"/>
      <c r="AW72" s="303"/>
      <c r="AX72" s="303">
        <v>15</v>
      </c>
      <c r="AY72" s="303"/>
      <c r="AZ72" s="303"/>
      <c r="BA72" s="67"/>
      <c r="BB72" s="82"/>
      <c r="BC72" s="82"/>
      <c r="BD72" s="82"/>
      <c r="BE72" s="82"/>
      <c r="BF72" s="82"/>
      <c r="BG72" s="78"/>
      <c r="BH72" s="78"/>
    </row>
    <row r="73" spans="1:60" s="79" customFormat="1" ht="18" customHeight="1">
      <c r="A73" s="71"/>
      <c r="B73" s="287"/>
      <c r="C73" s="287"/>
      <c r="D73" s="287"/>
      <c r="E73" s="287"/>
      <c r="F73" s="287"/>
      <c r="G73" s="287"/>
      <c r="H73" s="287"/>
      <c r="I73" s="358"/>
      <c r="J73" s="358"/>
      <c r="K73" s="358"/>
      <c r="L73" s="358" t="s">
        <v>342</v>
      </c>
      <c r="M73" s="358"/>
      <c r="N73" s="287"/>
      <c r="O73" s="287"/>
      <c r="P73" s="287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67"/>
      <c r="BB73" s="82"/>
      <c r="BC73" s="82"/>
      <c r="BD73" s="82"/>
      <c r="BE73" s="82"/>
      <c r="BF73" s="82"/>
      <c r="BG73" s="78"/>
      <c r="BH73" s="78"/>
    </row>
    <row r="74" spans="1:60" s="79" customFormat="1" ht="18" customHeight="1">
      <c r="A74" s="71"/>
      <c r="B74" s="287"/>
      <c r="C74" s="287"/>
      <c r="D74" s="287"/>
      <c r="E74" s="287"/>
      <c r="F74" s="287"/>
      <c r="G74" s="287"/>
      <c r="H74" s="287"/>
      <c r="I74" s="358"/>
      <c r="J74" s="358"/>
      <c r="K74" s="358"/>
      <c r="L74" s="358" t="s">
        <v>343</v>
      </c>
      <c r="M74" s="358"/>
      <c r="N74" s="287"/>
      <c r="O74" s="287"/>
      <c r="P74" s="287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  <c r="AQ74" s="303"/>
      <c r="AR74" s="303"/>
      <c r="AS74" s="303"/>
      <c r="AT74" s="303"/>
      <c r="AU74" s="303"/>
      <c r="AV74" s="303"/>
      <c r="AW74" s="303"/>
      <c r="AX74" s="303"/>
      <c r="AY74" s="303"/>
      <c r="AZ74" s="303"/>
      <c r="BA74" s="67"/>
      <c r="BB74" s="82"/>
      <c r="BC74" s="82"/>
      <c r="BD74" s="82"/>
      <c r="BE74" s="82"/>
      <c r="BF74" s="82"/>
      <c r="BG74" s="78"/>
      <c r="BH74" s="78"/>
    </row>
    <row r="75" spans="1:60" s="79" customFormat="1" ht="18" customHeight="1">
      <c r="A75" s="71"/>
      <c r="B75" s="287"/>
      <c r="C75" s="287"/>
      <c r="D75" s="287"/>
      <c r="E75" s="287"/>
      <c r="F75" s="287"/>
      <c r="G75" s="287"/>
      <c r="H75" s="287"/>
      <c r="I75" s="358"/>
      <c r="J75" s="358"/>
      <c r="K75" s="358"/>
      <c r="L75" s="358" t="s">
        <v>345</v>
      </c>
      <c r="M75" s="358"/>
      <c r="N75" s="287"/>
      <c r="O75" s="287"/>
      <c r="P75" s="287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  <c r="BA75" s="67"/>
      <c r="BB75" s="82"/>
      <c r="BC75" s="82"/>
      <c r="BD75" s="82"/>
      <c r="BE75" s="82"/>
      <c r="BF75" s="82"/>
      <c r="BG75" s="78"/>
      <c r="BH75" s="78"/>
    </row>
    <row r="76" spans="1:60" s="79" customFormat="1" ht="18" customHeight="1">
      <c r="A76" s="71"/>
      <c r="B76" s="304" t="s">
        <v>407</v>
      </c>
      <c r="C76" s="304"/>
      <c r="D76" s="304"/>
      <c r="E76" s="304"/>
      <c r="F76" s="304"/>
      <c r="G76" s="304"/>
      <c r="H76" s="304"/>
      <c r="I76" s="304"/>
      <c r="J76" s="304"/>
      <c r="K76" s="304"/>
      <c r="L76" s="358" t="s">
        <v>351</v>
      </c>
      <c r="M76" s="358"/>
      <c r="N76" s="286" t="s">
        <v>408</v>
      </c>
      <c r="O76" s="286"/>
      <c r="P76" s="286"/>
      <c r="Q76" s="302" t="s">
        <v>408</v>
      </c>
      <c r="R76" s="302"/>
      <c r="S76" s="302"/>
      <c r="T76" s="302"/>
      <c r="U76" s="302" t="s">
        <v>408</v>
      </c>
      <c r="V76" s="302"/>
      <c r="W76" s="302"/>
      <c r="X76" s="302"/>
      <c r="Y76" s="302"/>
      <c r="Z76" s="302"/>
      <c r="AA76" s="302" t="s">
        <v>408</v>
      </c>
      <c r="AB76" s="302"/>
      <c r="AC76" s="302"/>
      <c r="AD76" s="302" t="s">
        <v>408</v>
      </c>
      <c r="AE76" s="302"/>
      <c r="AF76" s="302"/>
      <c r="AG76" s="302"/>
      <c r="AH76" s="302" t="s">
        <v>408</v>
      </c>
      <c r="AI76" s="302"/>
      <c r="AJ76" s="302"/>
      <c r="AK76" s="302"/>
      <c r="AL76" s="302"/>
      <c r="AM76" s="302"/>
      <c r="AN76" s="302" t="s">
        <v>408</v>
      </c>
      <c r="AO76" s="302"/>
      <c r="AP76" s="302"/>
      <c r="AQ76" s="302" t="s">
        <v>408</v>
      </c>
      <c r="AR76" s="302"/>
      <c r="AS76" s="302"/>
      <c r="AT76" s="302"/>
      <c r="AU76" s="302" t="s">
        <v>408</v>
      </c>
      <c r="AV76" s="302"/>
      <c r="AW76" s="302"/>
      <c r="AX76" s="303"/>
      <c r="AY76" s="303"/>
      <c r="AZ76" s="303"/>
      <c r="BA76" s="83"/>
      <c r="BB76" s="84"/>
      <c r="BC76" s="84"/>
      <c r="BD76" s="84"/>
      <c r="BE76" s="84"/>
      <c r="BF76" s="84"/>
      <c r="BG76" s="78"/>
      <c r="BH76" s="78"/>
    </row>
    <row r="77" ht="9" customHeight="1"/>
    <row r="78" spans="1:53" s="69" customFormat="1" ht="18" customHeight="1" hidden="1">
      <c r="A78" s="47"/>
      <c r="B78" s="354" t="s">
        <v>473</v>
      </c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  <c r="T78" s="354"/>
      <c r="U78" s="354"/>
      <c r="V78" s="354"/>
      <c r="W78" s="354"/>
      <c r="X78" s="354"/>
      <c r="Y78" s="354"/>
      <c r="Z78" s="354"/>
      <c r="AA78" s="354"/>
      <c r="AB78" s="354"/>
      <c r="AC78" s="354"/>
      <c r="AD78" s="354"/>
      <c r="AE78" s="354"/>
      <c r="AF78" s="354"/>
      <c r="AG78" s="354"/>
      <c r="AH78" s="354"/>
      <c r="AI78" s="354"/>
      <c r="AJ78" s="354"/>
      <c r="AK78" s="354"/>
      <c r="AL78" s="354"/>
      <c r="AM78" s="354"/>
      <c r="AN78" s="354"/>
      <c r="AO78" s="354"/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76"/>
    </row>
    <row r="79" spans="1:53" s="69" customFormat="1" ht="7.5" customHeight="1" hidden="1">
      <c r="A79" s="47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6"/>
      <c r="U79" s="86"/>
      <c r="V79" s="86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</row>
    <row r="80" spans="1:53" s="69" customFormat="1" ht="15" customHeight="1" hidden="1">
      <c r="A80" s="71"/>
      <c r="B80" s="355" t="s">
        <v>474</v>
      </c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03" t="s">
        <v>475</v>
      </c>
      <c r="V80" s="303"/>
      <c r="W80" s="303"/>
      <c r="X80" s="303" t="s">
        <v>357</v>
      </c>
      <c r="Y80" s="303"/>
      <c r="Z80" s="303" t="s">
        <v>476</v>
      </c>
      <c r="AA80" s="303"/>
      <c r="AB80" s="303"/>
      <c r="AC80" s="303"/>
      <c r="AD80" s="303"/>
      <c r="AE80" s="303"/>
      <c r="AF80" s="303" t="s">
        <v>477</v>
      </c>
      <c r="AG80" s="303"/>
      <c r="AH80" s="303"/>
      <c r="AI80" s="303"/>
      <c r="AJ80" s="303"/>
      <c r="AK80" s="303"/>
      <c r="AL80" s="303" t="s">
        <v>478</v>
      </c>
      <c r="AM80" s="303"/>
      <c r="AN80" s="303"/>
      <c r="AO80" s="303"/>
      <c r="AP80" s="303"/>
      <c r="AQ80" s="303"/>
      <c r="AR80" s="356" t="s">
        <v>479</v>
      </c>
      <c r="AS80" s="356"/>
      <c r="AT80" s="356"/>
      <c r="AU80" s="356"/>
      <c r="AV80" s="356"/>
      <c r="AW80" s="356"/>
      <c r="AX80" s="356"/>
      <c r="AY80" s="356"/>
      <c r="AZ80" s="356"/>
      <c r="BA80" s="71"/>
    </row>
    <row r="81" spans="1:53" s="69" customFormat="1" ht="15" customHeight="1" hidden="1">
      <c r="A81" s="71"/>
      <c r="B81" s="355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56"/>
      <c r="AS81" s="356"/>
      <c r="AT81" s="356"/>
      <c r="AU81" s="356"/>
      <c r="AV81" s="356"/>
      <c r="AW81" s="356"/>
      <c r="AX81" s="356"/>
      <c r="AY81" s="356"/>
      <c r="AZ81" s="356"/>
      <c r="BA81" s="71"/>
    </row>
    <row r="82" spans="1:53" s="69" customFormat="1" ht="15" customHeight="1" hidden="1">
      <c r="A82" s="71"/>
      <c r="B82" s="355"/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56"/>
      <c r="AS82" s="356"/>
      <c r="AT82" s="356"/>
      <c r="AU82" s="356"/>
      <c r="AV82" s="356"/>
      <c r="AW82" s="356"/>
      <c r="AX82" s="356"/>
      <c r="AY82" s="356"/>
      <c r="AZ82" s="356"/>
      <c r="BA82" s="71"/>
    </row>
    <row r="83" spans="1:53" s="69" customFormat="1" ht="15" customHeight="1" hidden="1">
      <c r="A83" s="71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56"/>
      <c r="AS83" s="356"/>
      <c r="AT83" s="356"/>
      <c r="AU83" s="356"/>
      <c r="AV83" s="356"/>
      <c r="AW83" s="356"/>
      <c r="AX83" s="356"/>
      <c r="AY83" s="356"/>
      <c r="AZ83" s="356"/>
      <c r="BA83" s="71"/>
    </row>
    <row r="84" spans="1:53" s="69" customFormat="1" ht="15" customHeight="1" hidden="1">
      <c r="A84" s="71"/>
      <c r="B84" s="353">
        <v>1</v>
      </c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46">
        <v>2</v>
      </c>
      <c r="V84" s="346"/>
      <c r="W84" s="346"/>
      <c r="X84" s="346">
        <v>3</v>
      </c>
      <c r="Y84" s="346"/>
      <c r="Z84" s="346">
        <v>4</v>
      </c>
      <c r="AA84" s="346"/>
      <c r="AB84" s="346"/>
      <c r="AC84" s="346"/>
      <c r="AD84" s="346"/>
      <c r="AE84" s="346"/>
      <c r="AF84" s="346">
        <v>5</v>
      </c>
      <c r="AG84" s="346"/>
      <c r="AH84" s="346"/>
      <c r="AI84" s="346"/>
      <c r="AJ84" s="346"/>
      <c r="AK84" s="346"/>
      <c r="AL84" s="346">
        <v>6</v>
      </c>
      <c r="AM84" s="346"/>
      <c r="AN84" s="346"/>
      <c r="AO84" s="346"/>
      <c r="AP84" s="346"/>
      <c r="AQ84" s="346"/>
      <c r="AR84" s="357">
        <v>7</v>
      </c>
      <c r="AS84" s="357"/>
      <c r="AT84" s="357"/>
      <c r="AU84" s="357"/>
      <c r="AV84" s="357"/>
      <c r="AW84" s="357"/>
      <c r="AX84" s="357"/>
      <c r="AY84" s="357"/>
      <c r="AZ84" s="357"/>
      <c r="BA84" s="71"/>
    </row>
    <row r="85" spans="1:53" s="69" customFormat="1" ht="18" customHeight="1" hidden="1">
      <c r="A85" s="47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9"/>
      <c r="V85" s="349"/>
      <c r="W85" s="349"/>
      <c r="X85" s="350">
        <v>1</v>
      </c>
      <c r="Y85" s="350"/>
      <c r="Z85" s="351"/>
      <c r="AA85" s="351"/>
      <c r="AB85" s="351"/>
      <c r="AC85" s="351"/>
      <c r="AD85" s="351"/>
      <c r="AE85" s="351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52"/>
      <c r="AS85" s="352"/>
      <c r="AT85" s="352"/>
      <c r="AU85" s="352"/>
      <c r="AV85" s="352"/>
      <c r="AW85" s="352"/>
      <c r="AX85" s="352"/>
      <c r="AY85" s="352"/>
      <c r="AZ85" s="352"/>
      <c r="BA85" s="47"/>
    </row>
    <row r="86" spans="1:53" s="69" customFormat="1" ht="18" customHeight="1" hidden="1">
      <c r="A86" s="47"/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02"/>
      <c r="V86" s="302"/>
      <c r="W86" s="302"/>
      <c r="X86" s="345">
        <v>2</v>
      </c>
      <c r="Y86" s="345"/>
      <c r="Z86" s="343"/>
      <c r="AA86" s="343"/>
      <c r="AB86" s="343"/>
      <c r="AC86" s="343"/>
      <c r="AD86" s="343"/>
      <c r="AE86" s="343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39"/>
      <c r="AS86" s="339"/>
      <c r="AT86" s="339"/>
      <c r="AU86" s="339"/>
      <c r="AV86" s="339"/>
      <c r="AW86" s="339"/>
      <c r="AX86" s="339"/>
      <c r="AY86" s="339"/>
      <c r="AZ86" s="339"/>
      <c r="BA86" s="47"/>
    </row>
    <row r="87" spans="1:53" s="69" customFormat="1" ht="18" customHeight="1" hidden="1">
      <c r="A87" s="47"/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1"/>
      <c r="V87" s="341"/>
      <c r="W87" s="341"/>
      <c r="X87" s="342">
        <v>3</v>
      </c>
      <c r="Y87" s="342"/>
      <c r="Z87" s="343"/>
      <c r="AA87" s="343"/>
      <c r="AB87" s="343"/>
      <c r="AC87" s="343"/>
      <c r="AD87" s="343"/>
      <c r="AE87" s="343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39"/>
      <c r="AS87" s="339"/>
      <c r="AT87" s="339"/>
      <c r="AU87" s="339"/>
      <c r="AV87" s="339"/>
      <c r="AW87" s="339"/>
      <c r="AX87" s="339"/>
      <c r="AY87" s="339"/>
      <c r="AZ87" s="339"/>
      <c r="BA87" s="47"/>
    </row>
    <row r="88" spans="1:53" s="69" customFormat="1" ht="18" customHeight="1" hidden="1">
      <c r="A88" s="47"/>
      <c r="B88" s="337" t="s">
        <v>407</v>
      </c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8">
        <v>9000</v>
      </c>
      <c r="Y88" s="338"/>
      <c r="Z88" s="335" t="s">
        <v>480</v>
      </c>
      <c r="AA88" s="335"/>
      <c r="AB88" s="335"/>
      <c r="AC88" s="335"/>
      <c r="AD88" s="335"/>
      <c r="AE88" s="335"/>
      <c r="AF88" s="335" t="s">
        <v>408</v>
      </c>
      <c r="AG88" s="335"/>
      <c r="AH88" s="335"/>
      <c r="AI88" s="335"/>
      <c r="AJ88" s="335"/>
      <c r="AK88" s="335"/>
      <c r="AL88" s="335" t="s">
        <v>408</v>
      </c>
      <c r="AM88" s="335"/>
      <c r="AN88" s="335"/>
      <c r="AO88" s="335"/>
      <c r="AP88" s="335"/>
      <c r="AQ88" s="335"/>
      <c r="AR88" s="336"/>
      <c r="AS88" s="336"/>
      <c r="AT88" s="336"/>
      <c r="AU88" s="336"/>
      <c r="AV88" s="336"/>
      <c r="AW88" s="336"/>
      <c r="AX88" s="336"/>
      <c r="AY88" s="336"/>
      <c r="AZ88" s="336"/>
      <c r="BA88" s="47"/>
    </row>
    <row r="89" spans="1:53" s="69" customFormat="1" ht="15" customHeight="1" hidden="1">
      <c r="A89" s="47"/>
      <c r="B89" s="88"/>
      <c r="C89" s="88"/>
      <c r="D89" s="88"/>
      <c r="E89" s="88"/>
      <c r="F89" s="88"/>
      <c r="G89" s="8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90"/>
      <c r="Y89" s="90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47"/>
    </row>
    <row r="90" spans="1:53" s="69" customFormat="1" ht="18" customHeight="1" hidden="1">
      <c r="A90" s="47"/>
      <c r="B90" s="354" t="s">
        <v>481</v>
      </c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4"/>
      <c r="AI90" s="354"/>
      <c r="AJ90" s="354"/>
      <c r="AK90" s="354"/>
      <c r="AL90" s="354"/>
      <c r="AM90" s="354"/>
      <c r="AN90" s="354"/>
      <c r="AO90" s="354"/>
      <c r="AP90" s="354"/>
      <c r="AQ90" s="354"/>
      <c r="AR90" s="354"/>
      <c r="AS90" s="354"/>
      <c r="AT90" s="354"/>
      <c r="AU90" s="354"/>
      <c r="AV90" s="354"/>
      <c r="AW90" s="354"/>
      <c r="AX90" s="354"/>
      <c r="AY90" s="354"/>
      <c r="AZ90" s="354"/>
      <c r="BA90" s="76"/>
    </row>
    <row r="91" spans="1:53" s="69" customFormat="1" ht="7.5" customHeight="1" hidden="1">
      <c r="A91" s="71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6"/>
      <c r="U91" s="86"/>
      <c r="V91" s="86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</row>
    <row r="92" spans="1:53" s="69" customFormat="1" ht="15" customHeight="1" hidden="1">
      <c r="A92" s="71"/>
      <c r="B92" s="355" t="s">
        <v>474</v>
      </c>
      <c r="C92" s="355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03" t="s">
        <v>475</v>
      </c>
      <c r="V92" s="303"/>
      <c r="W92" s="303"/>
      <c r="X92" s="303" t="s">
        <v>357</v>
      </c>
      <c r="Y92" s="303"/>
      <c r="Z92" s="303" t="s">
        <v>476</v>
      </c>
      <c r="AA92" s="303"/>
      <c r="AB92" s="303"/>
      <c r="AC92" s="303"/>
      <c r="AD92" s="303"/>
      <c r="AE92" s="303"/>
      <c r="AF92" s="303" t="s">
        <v>477</v>
      </c>
      <c r="AG92" s="303"/>
      <c r="AH92" s="303"/>
      <c r="AI92" s="303"/>
      <c r="AJ92" s="303"/>
      <c r="AK92" s="303"/>
      <c r="AL92" s="303" t="s">
        <v>478</v>
      </c>
      <c r="AM92" s="303"/>
      <c r="AN92" s="303"/>
      <c r="AO92" s="303"/>
      <c r="AP92" s="303"/>
      <c r="AQ92" s="303"/>
      <c r="AR92" s="356" t="s">
        <v>479</v>
      </c>
      <c r="AS92" s="356"/>
      <c r="AT92" s="356"/>
      <c r="AU92" s="356"/>
      <c r="AV92" s="356"/>
      <c r="AW92" s="356"/>
      <c r="AX92" s="356"/>
      <c r="AY92" s="356"/>
      <c r="AZ92" s="356"/>
      <c r="BA92" s="71"/>
    </row>
    <row r="93" spans="1:53" s="69" customFormat="1" ht="15" customHeight="1" hidden="1">
      <c r="A93" s="71"/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56"/>
      <c r="AS93" s="356"/>
      <c r="AT93" s="356"/>
      <c r="AU93" s="356"/>
      <c r="AV93" s="356"/>
      <c r="AW93" s="356"/>
      <c r="AX93" s="356"/>
      <c r="AY93" s="356"/>
      <c r="AZ93" s="356"/>
      <c r="BA93" s="71"/>
    </row>
    <row r="94" spans="1:53" s="69" customFormat="1" ht="15" customHeight="1" hidden="1">
      <c r="A94" s="71"/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56"/>
      <c r="AS94" s="356"/>
      <c r="AT94" s="356"/>
      <c r="AU94" s="356"/>
      <c r="AV94" s="356"/>
      <c r="AW94" s="356"/>
      <c r="AX94" s="356"/>
      <c r="AY94" s="356"/>
      <c r="AZ94" s="356"/>
      <c r="BA94" s="71"/>
    </row>
    <row r="95" spans="1:53" s="69" customFormat="1" ht="15" customHeight="1" hidden="1">
      <c r="A95" s="71"/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56"/>
      <c r="AS95" s="356"/>
      <c r="AT95" s="356"/>
      <c r="AU95" s="356"/>
      <c r="AV95" s="356"/>
      <c r="AW95" s="356"/>
      <c r="AX95" s="356"/>
      <c r="AY95" s="356"/>
      <c r="AZ95" s="356"/>
      <c r="BA95" s="71"/>
    </row>
    <row r="96" spans="1:53" s="69" customFormat="1" ht="15" customHeight="1" hidden="1">
      <c r="A96" s="71"/>
      <c r="B96" s="353">
        <v>1</v>
      </c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46">
        <v>2</v>
      </c>
      <c r="V96" s="346"/>
      <c r="W96" s="346"/>
      <c r="X96" s="346">
        <v>3</v>
      </c>
      <c r="Y96" s="346"/>
      <c r="Z96" s="346">
        <v>4</v>
      </c>
      <c r="AA96" s="346"/>
      <c r="AB96" s="346"/>
      <c r="AC96" s="346"/>
      <c r="AD96" s="346"/>
      <c r="AE96" s="346"/>
      <c r="AF96" s="346">
        <v>5</v>
      </c>
      <c r="AG96" s="346"/>
      <c r="AH96" s="346"/>
      <c r="AI96" s="346"/>
      <c r="AJ96" s="346"/>
      <c r="AK96" s="346"/>
      <c r="AL96" s="346">
        <v>6</v>
      </c>
      <c r="AM96" s="346"/>
      <c r="AN96" s="346"/>
      <c r="AO96" s="346"/>
      <c r="AP96" s="346"/>
      <c r="AQ96" s="346"/>
      <c r="AR96" s="347">
        <v>7</v>
      </c>
      <c r="AS96" s="347"/>
      <c r="AT96" s="347"/>
      <c r="AU96" s="347"/>
      <c r="AV96" s="347"/>
      <c r="AW96" s="347"/>
      <c r="AX96" s="347"/>
      <c r="AY96" s="347"/>
      <c r="AZ96" s="347"/>
      <c r="BA96" s="71"/>
    </row>
    <row r="97" spans="1:53" s="69" customFormat="1" ht="18" customHeight="1" hidden="1">
      <c r="A97" s="47"/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9"/>
      <c r="V97" s="349"/>
      <c r="W97" s="349"/>
      <c r="X97" s="350">
        <v>1</v>
      </c>
      <c r="Y97" s="350"/>
      <c r="Z97" s="351"/>
      <c r="AA97" s="351"/>
      <c r="AB97" s="351"/>
      <c r="AC97" s="351"/>
      <c r="AD97" s="351"/>
      <c r="AE97" s="351"/>
      <c r="AF97" s="349"/>
      <c r="AG97" s="349"/>
      <c r="AH97" s="349"/>
      <c r="AI97" s="349"/>
      <c r="AJ97" s="349"/>
      <c r="AK97" s="349"/>
      <c r="AL97" s="349"/>
      <c r="AM97" s="349"/>
      <c r="AN97" s="349"/>
      <c r="AO97" s="349"/>
      <c r="AP97" s="349"/>
      <c r="AQ97" s="349"/>
      <c r="AR97" s="352"/>
      <c r="AS97" s="352"/>
      <c r="AT97" s="352"/>
      <c r="AU97" s="352"/>
      <c r="AV97" s="352"/>
      <c r="AW97" s="352"/>
      <c r="AX97" s="352"/>
      <c r="AY97" s="352"/>
      <c r="AZ97" s="352"/>
      <c r="BA97" s="47"/>
    </row>
    <row r="98" spans="1:53" s="69" customFormat="1" ht="18" customHeight="1" hidden="1">
      <c r="A98" s="47"/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02"/>
      <c r="V98" s="302"/>
      <c r="W98" s="302"/>
      <c r="X98" s="345">
        <v>2</v>
      </c>
      <c r="Y98" s="345"/>
      <c r="Z98" s="343"/>
      <c r="AA98" s="343"/>
      <c r="AB98" s="343"/>
      <c r="AC98" s="343"/>
      <c r="AD98" s="343"/>
      <c r="AE98" s="343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39"/>
      <c r="AS98" s="339"/>
      <c r="AT98" s="339"/>
      <c r="AU98" s="339"/>
      <c r="AV98" s="339"/>
      <c r="AW98" s="339"/>
      <c r="AX98" s="339"/>
      <c r="AY98" s="339"/>
      <c r="AZ98" s="339"/>
      <c r="BA98" s="47"/>
    </row>
    <row r="99" spans="1:53" s="69" customFormat="1" ht="18" customHeight="1" hidden="1">
      <c r="A99" s="47"/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1"/>
      <c r="V99" s="341"/>
      <c r="W99" s="341"/>
      <c r="X99" s="342">
        <v>3</v>
      </c>
      <c r="Y99" s="342"/>
      <c r="Z99" s="343"/>
      <c r="AA99" s="343"/>
      <c r="AB99" s="343"/>
      <c r="AC99" s="343"/>
      <c r="AD99" s="343"/>
      <c r="AE99" s="343"/>
      <c r="AF99" s="302"/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39"/>
      <c r="AS99" s="339"/>
      <c r="AT99" s="339"/>
      <c r="AU99" s="339"/>
      <c r="AV99" s="339"/>
      <c r="AW99" s="339"/>
      <c r="AX99" s="339"/>
      <c r="AY99" s="339"/>
      <c r="AZ99" s="339"/>
      <c r="BA99" s="47"/>
    </row>
    <row r="100" spans="1:53" s="69" customFormat="1" ht="18" customHeight="1" hidden="1">
      <c r="A100" s="47"/>
      <c r="B100" s="337" t="s">
        <v>407</v>
      </c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8">
        <v>9000</v>
      </c>
      <c r="Y100" s="338"/>
      <c r="Z100" s="335" t="s">
        <v>480</v>
      </c>
      <c r="AA100" s="335"/>
      <c r="AB100" s="335"/>
      <c r="AC100" s="335"/>
      <c r="AD100" s="335"/>
      <c r="AE100" s="335"/>
      <c r="AF100" s="335" t="s">
        <v>408</v>
      </c>
      <c r="AG100" s="335"/>
      <c r="AH100" s="335"/>
      <c r="AI100" s="335"/>
      <c r="AJ100" s="335"/>
      <c r="AK100" s="335"/>
      <c r="AL100" s="335" t="s">
        <v>408</v>
      </c>
      <c r="AM100" s="335"/>
      <c r="AN100" s="335"/>
      <c r="AO100" s="335"/>
      <c r="AP100" s="335"/>
      <c r="AQ100" s="335"/>
      <c r="AR100" s="336"/>
      <c r="AS100" s="336"/>
      <c r="AT100" s="336"/>
      <c r="AU100" s="336"/>
      <c r="AV100" s="336"/>
      <c r="AW100" s="336"/>
      <c r="AX100" s="336"/>
      <c r="AY100" s="336"/>
      <c r="AZ100" s="336"/>
      <c r="BA100" s="47"/>
    </row>
    <row r="101" spans="1:53" s="63" customFormat="1" ht="15" customHeight="1" hidden="1">
      <c r="A101" s="47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3"/>
      <c r="T101" s="93"/>
      <c r="U101" s="86"/>
      <c r="V101" s="86"/>
      <c r="W101" s="86"/>
      <c r="X101" s="86"/>
      <c r="Y101" s="86"/>
      <c r="Z101" s="86"/>
      <c r="AA101" s="86"/>
      <c r="AB101" s="86"/>
      <c r="AC101" s="94"/>
      <c r="AD101" s="94"/>
      <c r="AE101" s="94"/>
      <c r="AF101" s="94"/>
      <c r="AG101" s="94"/>
      <c r="AH101" s="94"/>
      <c r="AI101" s="94"/>
      <c r="AJ101" s="94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47"/>
    </row>
    <row r="102" spans="1:52" s="49" customFormat="1" ht="18" customHeight="1">
      <c r="A102" s="47"/>
      <c r="B102" s="48"/>
      <c r="C102" s="299" t="s">
        <v>424</v>
      </c>
      <c r="D102" s="299"/>
      <c r="E102" s="299"/>
      <c r="F102" s="299"/>
      <c r="G102" s="299"/>
      <c r="H102" s="299"/>
      <c r="I102" s="48"/>
      <c r="J102" s="301" t="str">
        <f>'ФОТ 111'!J182:Y182</f>
        <v>Директор</v>
      </c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48"/>
      <c r="AA102" s="48"/>
      <c r="AB102" s="301"/>
      <c r="AC102" s="301"/>
      <c r="AD102" s="301"/>
      <c r="AE102" s="301"/>
      <c r="AF102" s="301"/>
      <c r="AG102" s="301"/>
      <c r="AH102" s="301"/>
      <c r="AI102" s="47"/>
      <c r="AJ102" s="47"/>
      <c r="AK102" s="301" t="str">
        <f>'ФОТ 111'!AK182:AZ182</f>
        <v>Е.А.Фролова</v>
      </c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301"/>
      <c r="AX102" s="301"/>
      <c r="AY102" s="301"/>
      <c r="AZ102" s="301"/>
    </row>
    <row r="103" spans="1:52" s="49" customFormat="1" ht="18" customHeight="1">
      <c r="A103" s="47"/>
      <c r="B103" s="48"/>
      <c r="C103" s="299" t="s">
        <v>426</v>
      </c>
      <c r="D103" s="299"/>
      <c r="E103" s="299"/>
      <c r="F103" s="299"/>
      <c r="G103" s="299"/>
      <c r="H103" s="299"/>
      <c r="I103" s="48"/>
      <c r="J103" s="300" t="s">
        <v>427</v>
      </c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50"/>
      <c r="AA103" s="50"/>
      <c r="AB103" s="300" t="s">
        <v>428</v>
      </c>
      <c r="AC103" s="300"/>
      <c r="AD103" s="300"/>
      <c r="AE103" s="300"/>
      <c r="AF103" s="300"/>
      <c r="AG103" s="300"/>
      <c r="AH103" s="300"/>
      <c r="AI103" s="51"/>
      <c r="AJ103" s="51"/>
      <c r="AK103" s="300" t="s">
        <v>429</v>
      </c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</row>
    <row r="104" spans="1:52" s="49" customFormat="1" ht="6" customHeight="1">
      <c r="A104" s="47"/>
      <c r="B104" s="48"/>
      <c r="C104" s="48"/>
      <c r="D104" s="48"/>
      <c r="E104" s="48"/>
      <c r="F104" s="48"/>
      <c r="G104" s="48"/>
      <c r="H104" s="48"/>
      <c r="I104" s="48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1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</row>
    <row r="105" spans="2:52" s="49" customFormat="1" ht="18" customHeight="1">
      <c r="B105" s="52"/>
      <c r="C105" s="296" t="s">
        <v>430</v>
      </c>
      <c r="D105" s="296"/>
      <c r="E105" s="296"/>
      <c r="F105" s="296"/>
      <c r="G105" s="296"/>
      <c r="H105" s="296"/>
      <c r="I105" s="52"/>
      <c r="J105" s="297" t="str">
        <f>'ФОТ 111'!J185:Y185</f>
        <v>Гл.бухгалтер</v>
      </c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53"/>
      <c r="AA105" s="53"/>
      <c r="AB105" s="297" t="str">
        <f>'ФОТ 111'!AB185:AN185</f>
        <v>Филиппова  Е.И.</v>
      </c>
      <c r="AC105" s="297"/>
      <c r="AD105" s="297"/>
      <c r="AE105" s="297"/>
      <c r="AF105" s="297"/>
      <c r="AG105" s="297"/>
      <c r="AH105" s="297"/>
      <c r="AI105" s="297"/>
      <c r="AJ105" s="297"/>
      <c r="AK105" s="297"/>
      <c r="AL105" s="297"/>
      <c r="AM105" s="297"/>
      <c r="AN105" s="297"/>
      <c r="AO105" s="54"/>
      <c r="AP105" s="54"/>
      <c r="AQ105" s="298" t="str">
        <f>'ФОТ 111'!AQ185:AZ185</f>
        <v>59-272</v>
      </c>
      <c r="AR105" s="298"/>
      <c r="AS105" s="298"/>
      <c r="AT105" s="298"/>
      <c r="AU105" s="298"/>
      <c r="AV105" s="298"/>
      <c r="AW105" s="298"/>
      <c r="AX105" s="298"/>
      <c r="AY105" s="298"/>
      <c r="AZ105" s="298"/>
    </row>
    <row r="106" spans="2:52" s="49" customFormat="1" ht="18" customHeight="1">
      <c r="B106" s="52"/>
      <c r="C106" s="294"/>
      <c r="D106" s="294"/>
      <c r="E106" s="294"/>
      <c r="F106" s="294"/>
      <c r="G106" s="294"/>
      <c r="H106" s="294"/>
      <c r="I106" s="52"/>
      <c r="J106" s="295" t="s">
        <v>427</v>
      </c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53"/>
      <c r="AA106" s="53"/>
      <c r="AB106" s="295" t="s">
        <v>434</v>
      </c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54"/>
      <c r="AP106" s="54"/>
      <c r="AQ106" s="295" t="s">
        <v>435</v>
      </c>
      <c r="AR106" s="295"/>
      <c r="AS106" s="295"/>
      <c r="AT106" s="295"/>
      <c r="AU106" s="295"/>
      <c r="AV106" s="295"/>
      <c r="AW106" s="295"/>
      <c r="AX106" s="295"/>
      <c r="AY106" s="295"/>
      <c r="AZ106" s="295"/>
    </row>
    <row r="107" s="334" customFormat="1" ht="6" customHeight="1" hidden="1"/>
    <row r="108" spans="2:53" s="49" customFormat="1" ht="18" customHeight="1">
      <c r="B108" s="56"/>
      <c r="C108" s="57" t="s">
        <v>436</v>
      </c>
      <c r="D108" s="292"/>
      <c r="E108" s="292"/>
      <c r="F108" s="52" t="s">
        <v>482</v>
      </c>
      <c r="G108" s="58"/>
      <c r="H108" s="292" t="s">
        <v>483</v>
      </c>
      <c r="I108" s="292"/>
      <c r="J108" s="292"/>
      <c r="K108" s="292"/>
      <c r="L108" s="292"/>
      <c r="M108" s="292"/>
      <c r="N108" s="59"/>
      <c r="O108" s="60"/>
      <c r="P108" s="61">
        <v>20</v>
      </c>
      <c r="Q108" s="293">
        <v>20</v>
      </c>
      <c r="R108" s="293"/>
      <c r="S108" s="52" t="s">
        <v>437</v>
      </c>
      <c r="T108" s="59"/>
      <c r="U108" s="59"/>
      <c r="V108" s="59"/>
      <c r="W108" s="59"/>
      <c r="X108" s="56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6"/>
      <c r="AW108" s="56"/>
      <c r="AX108" s="56"/>
      <c r="AY108" s="56"/>
      <c r="AZ108" s="56"/>
      <c r="BA108" s="56"/>
    </row>
  </sheetData>
  <sheetProtection selectLockedCells="1" selectUnlockedCells="1"/>
  <mergeCells count="374">
    <mergeCell ref="B1:AZ1"/>
    <mergeCell ref="A2:K2"/>
    <mergeCell ref="L2:AZ2"/>
    <mergeCell ref="A3:K3"/>
    <mergeCell ref="L3:AZ3"/>
    <mergeCell ref="A4:K4"/>
    <mergeCell ref="L4:AZ4"/>
    <mergeCell ref="A5:K5"/>
    <mergeCell ref="B8:Y10"/>
    <mergeCell ref="Z8:AB10"/>
    <mergeCell ref="AC8:AZ8"/>
    <mergeCell ref="AC9:AJ10"/>
    <mergeCell ref="AK9:AR10"/>
    <mergeCell ref="AS9:AZ10"/>
    <mergeCell ref="AS11:AZ11"/>
    <mergeCell ref="B12:Y12"/>
    <mergeCell ref="Z12:AB12"/>
    <mergeCell ref="AC12:AJ12"/>
    <mergeCell ref="AK12:AR12"/>
    <mergeCell ref="AS12:AZ12"/>
    <mergeCell ref="B11:Y11"/>
    <mergeCell ref="Z11:AB11"/>
    <mergeCell ref="AC11:AJ11"/>
    <mergeCell ref="AK11:AR11"/>
    <mergeCell ref="AS13:AZ13"/>
    <mergeCell ref="B14:Y14"/>
    <mergeCell ref="Z14:AB14"/>
    <mergeCell ref="AC14:AJ14"/>
    <mergeCell ref="AK14:AR14"/>
    <mergeCell ref="AS14:AZ14"/>
    <mergeCell ref="B13:Y13"/>
    <mergeCell ref="Z13:AB13"/>
    <mergeCell ref="AC13:AJ13"/>
    <mergeCell ref="AK13:AR13"/>
    <mergeCell ref="AS15:AZ15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AS17:AZ17"/>
    <mergeCell ref="B19:AZ19"/>
    <mergeCell ref="A20:AZ20"/>
    <mergeCell ref="A21:AY21"/>
    <mergeCell ref="B17:Y17"/>
    <mergeCell ref="Z17:AB17"/>
    <mergeCell ref="AC17:AJ17"/>
    <mergeCell ref="AK17:AR17"/>
    <mergeCell ref="AK26:AR26"/>
    <mergeCell ref="B23:Y25"/>
    <mergeCell ref="Z23:AB25"/>
    <mergeCell ref="AC23:AZ23"/>
    <mergeCell ref="AC24:AJ25"/>
    <mergeCell ref="AK24:AR25"/>
    <mergeCell ref="AS24:AZ25"/>
    <mergeCell ref="AK28:AR28"/>
    <mergeCell ref="AS26:AZ26"/>
    <mergeCell ref="B27:Y27"/>
    <mergeCell ref="Z27:AB27"/>
    <mergeCell ref="AC27:AJ27"/>
    <mergeCell ref="AK27:AR27"/>
    <mergeCell ref="AS27:AZ27"/>
    <mergeCell ref="B26:Y26"/>
    <mergeCell ref="Z26:AB26"/>
    <mergeCell ref="AC26:AJ26"/>
    <mergeCell ref="AS28:AZ28"/>
    <mergeCell ref="AS29:AZ29"/>
    <mergeCell ref="AS30:AZ30"/>
    <mergeCell ref="B29:Y29"/>
    <mergeCell ref="Z29:AB29"/>
    <mergeCell ref="AC29:AJ29"/>
    <mergeCell ref="AK29:AR29"/>
    <mergeCell ref="B28:Y28"/>
    <mergeCell ref="Z28:AB28"/>
    <mergeCell ref="AC28:AJ28"/>
    <mergeCell ref="AR36:AZ39"/>
    <mergeCell ref="Z30:AB30"/>
    <mergeCell ref="AC30:AJ30"/>
    <mergeCell ref="AK30:AR30"/>
    <mergeCell ref="R36:S39"/>
    <mergeCell ref="T36:AB39"/>
    <mergeCell ref="AC36:AI39"/>
    <mergeCell ref="AJ36:AQ39"/>
    <mergeCell ref="AJ40:AQ40"/>
    <mergeCell ref="AR40:AZ40"/>
    <mergeCell ref="AJ41:AQ41"/>
    <mergeCell ref="B30:Y30"/>
    <mergeCell ref="B40:Q40"/>
    <mergeCell ref="R40:S40"/>
    <mergeCell ref="T40:AB40"/>
    <mergeCell ref="B33:AZ33"/>
    <mergeCell ref="B34:AZ34"/>
    <mergeCell ref="B36:Q39"/>
    <mergeCell ref="AC40:AI40"/>
    <mergeCell ref="B41:Q41"/>
    <mergeCell ref="R41:S41"/>
    <mergeCell ref="T41:AB41"/>
    <mergeCell ref="AC41:AI41"/>
    <mergeCell ref="AR41:AZ41"/>
    <mergeCell ref="AJ43:AQ43"/>
    <mergeCell ref="AR43:AZ43"/>
    <mergeCell ref="B42:Q42"/>
    <mergeCell ref="R42:S42"/>
    <mergeCell ref="B43:Q43"/>
    <mergeCell ref="R43:S43"/>
    <mergeCell ref="T43:AB43"/>
    <mergeCell ref="AC43:AI43"/>
    <mergeCell ref="T42:AB42"/>
    <mergeCell ref="AC42:AI42"/>
    <mergeCell ref="B45:AZ45"/>
    <mergeCell ref="B47:Q50"/>
    <mergeCell ref="R47:S50"/>
    <mergeCell ref="T47:AB50"/>
    <mergeCell ref="AC47:AI50"/>
    <mergeCell ref="AJ47:AQ50"/>
    <mergeCell ref="AR47:AZ50"/>
    <mergeCell ref="AJ42:AQ42"/>
    <mergeCell ref="AR42:AZ42"/>
    <mergeCell ref="B51:Q51"/>
    <mergeCell ref="R51:S51"/>
    <mergeCell ref="T51:AB51"/>
    <mergeCell ref="AC51:AI51"/>
    <mergeCell ref="AJ53:AQ53"/>
    <mergeCell ref="AR53:AZ53"/>
    <mergeCell ref="B52:Q52"/>
    <mergeCell ref="R52:S52"/>
    <mergeCell ref="T52:AB52"/>
    <mergeCell ref="AC52:AI52"/>
    <mergeCell ref="AJ51:AQ51"/>
    <mergeCell ref="AR51:AZ51"/>
    <mergeCell ref="AJ52:AQ52"/>
    <mergeCell ref="AR52:AZ52"/>
    <mergeCell ref="AJ54:AQ54"/>
    <mergeCell ref="AR54:AZ54"/>
    <mergeCell ref="B53:Q53"/>
    <mergeCell ref="R53:S53"/>
    <mergeCell ref="B54:Q54"/>
    <mergeCell ref="R54:S54"/>
    <mergeCell ref="T54:AB54"/>
    <mergeCell ref="AC54:AI54"/>
    <mergeCell ref="T53:AB53"/>
    <mergeCell ref="AC53:AI53"/>
    <mergeCell ref="B56:AZ56"/>
    <mergeCell ref="B58:Q61"/>
    <mergeCell ref="R58:S61"/>
    <mergeCell ref="T58:AB61"/>
    <mergeCell ref="AC58:AI61"/>
    <mergeCell ref="AJ58:AQ61"/>
    <mergeCell ref="AR58:AZ61"/>
    <mergeCell ref="B62:Q62"/>
    <mergeCell ref="R62:S62"/>
    <mergeCell ref="T62:AB62"/>
    <mergeCell ref="AC62:AI62"/>
    <mergeCell ref="AJ64:AQ64"/>
    <mergeCell ref="AR64:AZ64"/>
    <mergeCell ref="B63:Q63"/>
    <mergeCell ref="R63:S63"/>
    <mergeCell ref="T63:AB63"/>
    <mergeCell ref="AC63:AI63"/>
    <mergeCell ref="AJ62:AQ62"/>
    <mergeCell ref="AR62:AZ62"/>
    <mergeCell ref="AJ63:AQ63"/>
    <mergeCell ref="AR63:AZ63"/>
    <mergeCell ref="AJ65:AQ65"/>
    <mergeCell ref="AR65:AZ65"/>
    <mergeCell ref="B64:Q64"/>
    <mergeCell ref="R64:S64"/>
    <mergeCell ref="B65:Q65"/>
    <mergeCell ref="R65:S65"/>
    <mergeCell ref="T65:AB65"/>
    <mergeCell ref="AC65:AI65"/>
    <mergeCell ref="T64:AB64"/>
    <mergeCell ref="AC64:AI64"/>
    <mergeCell ref="B68:AZ68"/>
    <mergeCell ref="B70:H71"/>
    <mergeCell ref="I70:K71"/>
    <mergeCell ref="L70:M71"/>
    <mergeCell ref="N70:Z70"/>
    <mergeCell ref="AA70:AM70"/>
    <mergeCell ref="AN70:AZ70"/>
    <mergeCell ref="N71:P71"/>
    <mergeCell ref="Q71:T71"/>
    <mergeCell ref="U71:W71"/>
    <mergeCell ref="X71:Z71"/>
    <mergeCell ref="AA71:AC71"/>
    <mergeCell ref="AD71:AG71"/>
    <mergeCell ref="AH71:AJ71"/>
    <mergeCell ref="AK71:AM71"/>
    <mergeCell ref="AN71:AP71"/>
    <mergeCell ref="AQ71:AT71"/>
    <mergeCell ref="AU71:AW71"/>
    <mergeCell ref="AX71:AZ71"/>
    <mergeCell ref="B72:H72"/>
    <mergeCell ref="I72:K72"/>
    <mergeCell ref="L72:M72"/>
    <mergeCell ref="N72:P72"/>
    <mergeCell ref="Q72:T72"/>
    <mergeCell ref="U72:W72"/>
    <mergeCell ref="X72:Z72"/>
    <mergeCell ref="AA72:AC72"/>
    <mergeCell ref="AD72:AG72"/>
    <mergeCell ref="AH72:AJ72"/>
    <mergeCell ref="AK72:AM72"/>
    <mergeCell ref="AN72:AP72"/>
    <mergeCell ref="AQ72:AT72"/>
    <mergeCell ref="AU72:AW72"/>
    <mergeCell ref="AX72:AZ72"/>
    <mergeCell ref="B73:H73"/>
    <mergeCell ref="I73:K73"/>
    <mergeCell ref="L73:M73"/>
    <mergeCell ref="N73:P73"/>
    <mergeCell ref="Q73:T73"/>
    <mergeCell ref="U73:W73"/>
    <mergeCell ref="X73:Z73"/>
    <mergeCell ref="AA73:AC73"/>
    <mergeCell ref="AD73:AG73"/>
    <mergeCell ref="AH73:AJ73"/>
    <mergeCell ref="AK73:AM73"/>
    <mergeCell ref="AN73:AP73"/>
    <mergeCell ref="AQ73:AT73"/>
    <mergeCell ref="AU73:AW73"/>
    <mergeCell ref="AX73:AZ73"/>
    <mergeCell ref="B74:H74"/>
    <mergeCell ref="I74:K74"/>
    <mergeCell ref="L74:M74"/>
    <mergeCell ref="N74:P74"/>
    <mergeCell ref="Q74:T74"/>
    <mergeCell ref="U74:W74"/>
    <mergeCell ref="X74:Z74"/>
    <mergeCell ref="AA74:AC74"/>
    <mergeCell ref="AD74:AG74"/>
    <mergeCell ref="AH74:AJ74"/>
    <mergeCell ref="AK74:AM74"/>
    <mergeCell ref="AN74:AP74"/>
    <mergeCell ref="AQ74:AT74"/>
    <mergeCell ref="AU74:AW74"/>
    <mergeCell ref="AX74:AZ74"/>
    <mergeCell ref="B75:H75"/>
    <mergeCell ref="I75:K75"/>
    <mergeCell ref="L75:M75"/>
    <mergeCell ref="N75:P75"/>
    <mergeCell ref="Q75:T75"/>
    <mergeCell ref="U75:W75"/>
    <mergeCell ref="X75:Z75"/>
    <mergeCell ref="AA75:AC75"/>
    <mergeCell ref="AD75:AG75"/>
    <mergeCell ref="AH75:AJ75"/>
    <mergeCell ref="AK75:AM75"/>
    <mergeCell ref="AN75:AP75"/>
    <mergeCell ref="AQ75:AT75"/>
    <mergeCell ref="AU75:AW75"/>
    <mergeCell ref="AX75:AZ75"/>
    <mergeCell ref="B76:K76"/>
    <mergeCell ref="L76:M76"/>
    <mergeCell ref="N76:P76"/>
    <mergeCell ref="Q76:T76"/>
    <mergeCell ref="U76:W76"/>
    <mergeCell ref="X76:Z76"/>
    <mergeCell ref="AA76:AC76"/>
    <mergeCell ref="AQ76:AT76"/>
    <mergeCell ref="AU76:AW76"/>
    <mergeCell ref="AX76:AZ76"/>
    <mergeCell ref="B78:AZ78"/>
    <mergeCell ref="AD76:AG76"/>
    <mergeCell ref="AH76:AJ76"/>
    <mergeCell ref="AK76:AM76"/>
    <mergeCell ref="AN76:AP76"/>
    <mergeCell ref="B80:T83"/>
    <mergeCell ref="U80:W83"/>
    <mergeCell ref="X80:Y83"/>
    <mergeCell ref="Z80:AE83"/>
    <mergeCell ref="AF80:AK83"/>
    <mergeCell ref="AL80:AQ83"/>
    <mergeCell ref="AR80:AZ83"/>
    <mergeCell ref="B84:T84"/>
    <mergeCell ref="U84:W84"/>
    <mergeCell ref="X84:Y84"/>
    <mergeCell ref="Z84:AE84"/>
    <mergeCell ref="AF84:AK84"/>
    <mergeCell ref="AL84:AQ84"/>
    <mergeCell ref="AR84:AZ84"/>
    <mergeCell ref="AL85:AQ85"/>
    <mergeCell ref="AR85:AZ85"/>
    <mergeCell ref="B86:T86"/>
    <mergeCell ref="U86:W86"/>
    <mergeCell ref="X86:Y86"/>
    <mergeCell ref="Z86:AE86"/>
    <mergeCell ref="AF86:AK86"/>
    <mergeCell ref="AL86:AQ86"/>
    <mergeCell ref="AR86:AZ86"/>
    <mergeCell ref="B85:T85"/>
    <mergeCell ref="X87:Y87"/>
    <mergeCell ref="Z87:AE87"/>
    <mergeCell ref="AF85:AK85"/>
    <mergeCell ref="U85:W85"/>
    <mergeCell ref="X85:Y85"/>
    <mergeCell ref="Z85:AE85"/>
    <mergeCell ref="AF87:AK87"/>
    <mergeCell ref="AL87:AQ87"/>
    <mergeCell ref="AR87:AZ87"/>
    <mergeCell ref="B88:W88"/>
    <mergeCell ref="X88:Y88"/>
    <mergeCell ref="Z88:AE88"/>
    <mergeCell ref="AF88:AK88"/>
    <mergeCell ref="AL88:AQ88"/>
    <mergeCell ref="AR88:AZ88"/>
    <mergeCell ref="B87:T87"/>
    <mergeCell ref="U87:W87"/>
    <mergeCell ref="B90:AZ90"/>
    <mergeCell ref="B92:T95"/>
    <mergeCell ref="U92:W95"/>
    <mergeCell ref="X92:Y95"/>
    <mergeCell ref="Z92:AE95"/>
    <mergeCell ref="AF92:AK95"/>
    <mergeCell ref="AL92:AQ95"/>
    <mergeCell ref="AR92:AZ95"/>
    <mergeCell ref="B96:T96"/>
    <mergeCell ref="U96:W96"/>
    <mergeCell ref="X96:Y96"/>
    <mergeCell ref="Z96:AE96"/>
    <mergeCell ref="AF96:AK96"/>
    <mergeCell ref="AL96:AQ96"/>
    <mergeCell ref="AR96:AZ96"/>
    <mergeCell ref="B97:T97"/>
    <mergeCell ref="U97:W97"/>
    <mergeCell ref="X97:Y97"/>
    <mergeCell ref="Z97:AE97"/>
    <mergeCell ref="AF97:AK97"/>
    <mergeCell ref="AL97:AQ97"/>
    <mergeCell ref="AR97:AZ97"/>
    <mergeCell ref="B98:T98"/>
    <mergeCell ref="U98:W98"/>
    <mergeCell ref="X98:Y98"/>
    <mergeCell ref="Z98:AE98"/>
    <mergeCell ref="AF98:AK98"/>
    <mergeCell ref="AL98:AQ98"/>
    <mergeCell ref="AR98:AZ98"/>
    <mergeCell ref="B99:T99"/>
    <mergeCell ref="U99:W99"/>
    <mergeCell ref="X99:Y99"/>
    <mergeCell ref="Z99:AE99"/>
    <mergeCell ref="AF99:AK99"/>
    <mergeCell ref="AL99:AQ99"/>
    <mergeCell ref="AR99:AZ99"/>
    <mergeCell ref="AL100:AQ100"/>
    <mergeCell ref="AR100:AZ100"/>
    <mergeCell ref="C102:H102"/>
    <mergeCell ref="J102:Y102"/>
    <mergeCell ref="AB102:AH102"/>
    <mergeCell ref="AK102:AZ102"/>
    <mergeCell ref="B100:W100"/>
    <mergeCell ref="X100:Y100"/>
    <mergeCell ref="Z100:AE100"/>
    <mergeCell ref="AF100:AK100"/>
    <mergeCell ref="C103:H103"/>
    <mergeCell ref="J103:Y103"/>
    <mergeCell ref="AB103:AH103"/>
    <mergeCell ref="AK103:AZ103"/>
    <mergeCell ref="C105:H105"/>
    <mergeCell ref="J105:Y105"/>
    <mergeCell ref="AB105:AN105"/>
    <mergeCell ref="AQ105:AZ105"/>
    <mergeCell ref="C106:H106"/>
    <mergeCell ref="J106:Y106"/>
    <mergeCell ref="AB106:AN106"/>
    <mergeCell ref="AQ106:AZ106"/>
    <mergeCell ref="A107:IV107"/>
    <mergeCell ref="D108:E108"/>
    <mergeCell ref="H108:M108"/>
    <mergeCell ref="Q108:R108"/>
  </mergeCells>
  <printOptions/>
  <pageMargins left="0.5902777777777778" right="0.39375" top="0.5902777777777778" bottom="0.5902777777777778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4"/>
  <sheetViews>
    <sheetView showGridLines="0" zoomScale="75" zoomScaleNormal="75" zoomScaleSheetLayoutView="100" workbookViewId="0" topLeftCell="A30">
      <selection activeCell="N41" sqref="N41:R41"/>
    </sheetView>
  </sheetViews>
  <sheetFormatPr defaultColWidth="9.140625" defaultRowHeight="15"/>
  <cols>
    <col min="1" max="1" width="1.1484375" style="95" customWidth="1"/>
    <col min="2" max="52" width="3.8515625" style="95" customWidth="1"/>
    <col min="53" max="16384" width="0.85546875" style="95" customWidth="1"/>
  </cols>
  <sheetData>
    <row r="1" spans="1:52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</row>
    <row r="2" spans="1:53" ht="49.5" customHeight="1">
      <c r="A2" s="370" t="s">
        <v>484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97"/>
    </row>
    <row r="3" spans="1:52" s="99" customFormat="1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</row>
    <row r="4" spans="1:53" ht="15" customHeight="1">
      <c r="A4" s="371" t="s">
        <v>307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2" t="str">
        <f>'ФОТ 111'!L5:AZ5</f>
        <v>Муниципальное общеобразовательное учреждение "Серебрянская средняя общеобразовательная школа"</v>
      </c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100"/>
    </row>
    <row r="5" spans="1:53" ht="15" customHeight="1">
      <c r="A5" s="101" t="s">
        <v>309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373" t="str">
        <f>'ФОТ 111'!L6:AZ6</f>
        <v>01</v>
      </c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102"/>
    </row>
    <row r="6" spans="1:53" ht="1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368" t="s">
        <v>311</v>
      </c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103"/>
    </row>
    <row r="7" spans="1:53" s="99" customFormat="1" ht="15" customHeight="1">
      <c r="A7" s="101" t="s">
        <v>312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 t="s">
        <v>313</v>
      </c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5"/>
    </row>
    <row r="8" spans="1:52" ht="1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</row>
    <row r="9" spans="1:52" s="56" customFormat="1" ht="15">
      <c r="A9" s="47"/>
      <c r="B9" s="369" t="s">
        <v>485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</row>
    <row r="10" spans="1:52" s="56" customFormat="1" ht="7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</row>
    <row r="11" spans="1:52" s="56" customFormat="1" ht="24" customHeight="1">
      <c r="A11" s="47"/>
      <c r="B11" s="303" t="s">
        <v>315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 t="s">
        <v>316</v>
      </c>
      <c r="AA11" s="303"/>
      <c r="AB11" s="303"/>
      <c r="AC11" s="303" t="s">
        <v>317</v>
      </c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</row>
    <row r="12" spans="1:52" s="56" customFormat="1" ht="24.75" customHeight="1">
      <c r="A12" s="47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 t="s">
        <v>318</v>
      </c>
      <c r="AD12" s="303"/>
      <c r="AE12" s="303"/>
      <c r="AF12" s="303"/>
      <c r="AG12" s="303"/>
      <c r="AH12" s="303"/>
      <c r="AI12" s="303"/>
      <c r="AJ12" s="303"/>
      <c r="AK12" s="303" t="s">
        <v>319</v>
      </c>
      <c r="AL12" s="303"/>
      <c r="AM12" s="303"/>
      <c r="AN12" s="303"/>
      <c r="AO12" s="303"/>
      <c r="AP12" s="303"/>
      <c r="AQ12" s="303"/>
      <c r="AR12" s="303"/>
      <c r="AS12" s="303" t="s">
        <v>320</v>
      </c>
      <c r="AT12" s="303"/>
      <c r="AU12" s="303"/>
      <c r="AV12" s="303"/>
      <c r="AW12" s="303"/>
      <c r="AX12" s="303"/>
      <c r="AY12" s="303"/>
      <c r="AZ12" s="303"/>
    </row>
    <row r="13" spans="1:52" s="56" customFormat="1" ht="21.75" customHeight="1">
      <c r="A13" s="47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</row>
    <row r="14" spans="1:53" s="107" customFormat="1" ht="15" customHeight="1">
      <c r="A14" s="66"/>
      <c r="B14" s="312">
        <v>1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 t="s">
        <v>321</v>
      </c>
      <c r="AA14" s="312"/>
      <c r="AB14" s="312"/>
      <c r="AC14" s="312" t="s">
        <v>322</v>
      </c>
      <c r="AD14" s="312"/>
      <c r="AE14" s="312"/>
      <c r="AF14" s="312"/>
      <c r="AG14" s="312"/>
      <c r="AH14" s="312"/>
      <c r="AI14" s="312"/>
      <c r="AJ14" s="312"/>
      <c r="AK14" s="312" t="s">
        <v>323</v>
      </c>
      <c r="AL14" s="312"/>
      <c r="AM14" s="312"/>
      <c r="AN14" s="312"/>
      <c r="AO14" s="312"/>
      <c r="AP14" s="312"/>
      <c r="AQ14" s="312"/>
      <c r="AR14" s="312"/>
      <c r="AS14" s="312" t="s">
        <v>324</v>
      </c>
      <c r="AT14" s="312"/>
      <c r="AU14" s="312"/>
      <c r="AV14" s="312"/>
      <c r="AW14" s="312"/>
      <c r="AX14" s="312"/>
      <c r="AY14" s="312"/>
      <c r="AZ14" s="312"/>
      <c r="BA14" s="106"/>
    </row>
    <row r="15" spans="1:53" s="107" customFormat="1" ht="15" customHeight="1">
      <c r="A15" s="66"/>
      <c r="B15" s="320" t="s">
        <v>443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12" t="s">
        <v>326</v>
      </c>
      <c r="AA15" s="312"/>
      <c r="AB15" s="312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106"/>
    </row>
    <row r="16" spans="1:53" s="107" customFormat="1" ht="15" customHeight="1">
      <c r="A16" s="66"/>
      <c r="B16" s="320" t="s">
        <v>486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12" t="s">
        <v>328</v>
      </c>
      <c r="AA16" s="312"/>
      <c r="AB16" s="312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106"/>
    </row>
    <row r="17" spans="1:52" s="107" customFormat="1" ht="31.5" customHeight="1">
      <c r="A17" s="66"/>
      <c r="B17" s="319" t="s">
        <v>487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2" t="s">
        <v>330</v>
      </c>
      <c r="AA17" s="312"/>
      <c r="AB17" s="312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</row>
    <row r="18" spans="1:52" s="107" customFormat="1" ht="15" customHeight="1">
      <c r="A18" s="66"/>
      <c r="B18" s="319" t="s">
        <v>488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2" t="s">
        <v>332</v>
      </c>
      <c r="AA18" s="312"/>
      <c r="AB18" s="312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</row>
    <row r="19" spans="1:52" s="107" customFormat="1" ht="15" customHeight="1">
      <c r="A19" s="66"/>
      <c r="B19" s="320" t="s">
        <v>489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12" t="s">
        <v>334</v>
      </c>
      <c r="AA19" s="312"/>
      <c r="AB19" s="312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</row>
    <row r="20" spans="1:52" s="56" customFormat="1" ht="15" customHeight="1">
      <c r="A20" s="47"/>
      <c r="B20" s="320" t="s">
        <v>490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43" t="s">
        <v>336</v>
      </c>
      <c r="AA20" s="343"/>
      <c r="AB20" s="34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</row>
    <row r="21" spans="1:52" s="56" customFormat="1" ht="18" customHeight="1">
      <c r="A21" s="47"/>
      <c r="B21" s="311" t="s">
        <v>350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43" t="s">
        <v>351</v>
      </c>
      <c r="AA21" s="343"/>
      <c r="AB21" s="34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</row>
    <row r="22" spans="1:52" s="56" customFormat="1" ht="9.75" customHeight="1">
      <c r="A22" s="4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108"/>
      <c r="AA22" s="108"/>
      <c r="AB22" s="108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56" customFormat="1" ht="6" customHeight="1">
      <c r="A23" s="47"/>
      <c r="B23" s="7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 t="s">
        <v>491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2" s="56" customFormat="1" ht="18" customHeight="1">
      <c r="A24" s="47"/>
      <c r="B24" s="323" t="s">
        <v>337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</row>
    <row r="25" spans="1:52" s="56" customFormat="1" ht="7.5" customHeight="1">
      <c r="A25" s="4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s="56" customFormat="1" ht="20.25" customHeight="1">
      <c r="A26" s="71"/>
      <c r="B26" s="303" t="s">
        <v>315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 t="s">
        <v>475</v>
      </c>
      <c r="X26" s="303"/>
      <c r="Y26" s="303"/>
      <c r="Z26" s="303" t="s">
        <v>316</v>
      </c>
      <c r="AA26" s="303"/>
      <c r="AB26" s="303"/>
      <c r="AC26" s="303" t="s">
        <v>317</v>
      </c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</row>
    <row r="27" spans="1:52" s="56" customFormat="1" ht="24.75" customHeight="1">
      <c r="A27" s="71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 t="s">
        <v>318</v>
      </c>
      <c r="AD27" s="303"/>
      <c r="AE27" s="303"/>
      <c r="AF27" s="303"/>
      <c r="AG27" s="303"/>
      <c r="AH27" s="303"/>
      <c r="AI27" s="303"/>
      <c r="AJ27" s="303"/>
      <c r="AK27" s="303" t="s">
        <v>319</v>
      </c>
      <c r="AL27" s="303"/>
      <c r="AM27" s="303"/>
      <c r="AN27" s="303"/>
      <c r="AO27" s="303"/>
      <c r="AP27" s="303"/>
      <c r="AQ27" s="303"/>
      <c r="AR27" s="303"/>
      <c r="AS27" s="303" t="s">
        <v>320</v>
      </c>
      <c r="AT27" s="303"/>
      <c r="AU27" s="303"/>
      <c r="AV27" s="303"/>
      <c r="AW27" s="303"/>
      <c r="AX27" s="303"/>
      <c r="AY27" s="303"/>
      <c r="AZ27" s="303"/>
    </row>
    <row r="28" spans="1:52" s="56" customFormat="1" ht="24.75" customHeight="1">
      <c r="A28" s="71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</row>
    <row r="29" spans="1:53" s="107" customFormat="1" ht="15" customHeight="1">
      <c r="A29" s="67"/>
      <c r="B29" s="312">
        <v>1</v>
      </c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 t="s">
        <v>321</v>
      </c>
      <c r="X29" s="312"/>
      <c r="Y29" s="312"/>
      <c r="Z29" s="312" t="s">
        <v>322</v>
      </c>
      <c r="AA29" s="312"/>
      <c r="AB29" s="312"/>
      <c r="AC29" s="312" t="s">
        <v>323</v>
      </c>
      <c r="AD29" s="312"/>
      <c r="AE29" s="312"/>
      <c r="AF29" s="312"/>
      <c r="AG29" s="312"/>
      <c r="AH29" s="312"/>
      <c r="AI29" s="312"/>
      <c r="AJ29" s="312"/>
      <c r="AK29" s="312" t="s">
        <v>324</v>
      </c>
      <c r="AL29" s="312"/>
      <c r="AM29" s="312"/>
      <c r="AN29" s="312"/>
      <c r="AO29" s="312"/>
      <c r="AP29" s="312"/>
      <c r="AQ29" s="312"/>
      <c r="AR29" s="312"/>
      <c r="AS29" s="312" t="s">
        <v>339</v>
      </c>
      <c r="AT29" s="312"/>
      <c r="AU29" s="312"/>
      <c r="AV29" s="312"/>
      <c r="AW29" s="312"/>
      <c r="AX29" s="312"/>
      <c r="AY29" s="312"/>
      <c r="AZ29" s="312"/>
      <c r="BA29" s="106"/>
    </row>
    <row r="30" spans="1:52" s="107" customFormat="1" ht="18" customHeight="1">
      <c r="A30" s="67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 t="s">
        <v>342</v>
      </c>
      <c r="AA30" s="312"/>
      <c r="AB30" s="312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</row>
    <row r="31" spans="1:52" s="56" customFormat="1" ht="18" customHeight="1">
      <c r="A31" s="71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43" t="s">
        <v>343</v>
      </c>
      <c r="AA31" s="343"/>
      <c r="AB31" s="34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</row>
    <row r="32" spans="1:52" s="56" customFormat="1" ht="18" customHeight="1">
      <c r="A32" s="71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43" t="s">
        <v>345</v>
      </c>
      <c r="AA32" s="343"/>
      <c r="AB32" s="34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</row>
    <row r="33" spans="1:52" s="109" customFormat="1" ht="7.5" customHeight="1">
      <c r="A33" s="7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2"/>
      <c r="Q33" s="21"/>
      <c r="R33" s="21"/>
      <c r="S33" s="21"/>
      <c r="T33" s="21"/>
      <c r="U33" s="2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  <c r="AI33" s="24"/>
      <c r="AJ33" s="24"/>
      <c r="AK33" s="24"/>
      <c r="AL33" s="24"/>
      <c r="AM33" s="24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1:52" s="112" customFormat="1" ht="12.75" customHeight="1">
      <c r="A34" s="110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</row>
    <row r="35" spans="1:52" s="112" customFormat="1" ht="15" customHeight="1" hidden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</row>
    <row r="36" spans="1:52" s="56" customFormat="1" ht="18" customHeight="1">
      <c r="A36" s="47"/>
      <c r="B36" s="323" t="s">
        <v>492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</row>
    <row r="37" spans="1:52" s="56" customFormat="1" ht="7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</row>
    <row r="38" spans="1:60" s="56" customFormat="1" ht="33.75" customHeight="1">
      <c r="A38" s="71"/>
      <c r="B38" s="303" t="s">
        <v>474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 t="s">
        <v>357</v>
      </c>
      <c r="M38" s="303"/>
      <c r="N38" s="303" t="s">
        <v>467</v>
      </c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 t="s">
        <v>468</v>
      </c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 t="s">
        <v>469</v>
      </c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113"/>
      <c r="BB38" s="113"/>
      <c r="BC38" s="113"/>
      <c r="BD38" s="113"/>
      <c r="BE38" s="113"/>
      <c r="BF38" s="113"/>
      <c r="BG38" s="109"/>
      <c r="BH38" s="109"/>
    </row>
    <row r="39" spans="1:60" s="56" customFormat="1" ht="49.5" customHeight="1">
      <c r="A39" s="71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 t="s">
        <v>493</v>
      </c>
      <c r="O39" s="303"/>
      <c r="P39" s="303"/>
      <c r="Q39" s="303"/>
      <c r="R39" s="303"/>
      <c r="S39" s="303" t="s">
        <v>420</v>
      </c>
      <c r="T39" s="303"/>
      <c r="U39" s="303"/>
      <c r="V39" s="303"/>
      <c r="W39" s="303" t="s">
        <v>421</v>
      </c>
      <c r="X39" s="303"/>
      <c r="Y39" s="303"/>
      <c r="Z39" s="303"/>
      <c r="AA39" s="303" t="s">
        <v>493</v>
      </c>
      <c r="AB39" s="303"/>
      <c r="AC39" s="303"/>
      <c r="AD39" s="303"/>
      <c r="AE39" s="303"/>
      <c r="AF39" s="303" t="s">
        <v>420</v>
      </c>
      <c r="AG39" s="303"/>
      <c r="AH39" s="303"/>
      <c r="AI39" s="303"/>
      <c r="AJ39" s="303" t="s">
        <v>421</v>
      </c>
      <c r="AK39" s="303"/>
      <c r="AL39" s="303"/>
      <c r="AM39" s="303"/>
      <c r="AN39" s="303" t="s">
        <v>493</v>
      </c>
      <c r="AO39" s="303"/>
      <c r="AP39" s="303"/>
      <c r="AQ39" s="303"/>
      <c r="AR39" s="303"/>
      <c r="AS39" s="303" t="s">
        <v>420</v>
      </c>
      <c r="AT39" s="303"/>
      <c r="AU39" s="303"/>
      <c r="AV39" s="303"/>
      <c r="AW39" s="303" t="s">
        <v>421</v>
      </c>
      <c r="AX39" s="303"/>
      <c r="AY39" s="303"/>
      <c r="AZ39" s="303"/>
      <c r="BA39" s="114"/>
      <c r="BB39" s="114"/>
      <c r="BC39" s="114"/>
      <c r="BD39" s="113"/>
      <c r="BE39" s="113"/>
      <c r="BF39" s="113"/>
      <c r="BG39" s="109"/>
      <c r="BH39" s="109"/>
    </row>
    <row r="40" spans="1:60" s="56" customFormat="1" ht="15" customHeight="1">
      <c r="A40" s="71"/>
      <c r="B40" s="287">
        <v>1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>
        <v>2</v>
      </c>
      <c r="M40" s="287"/>
      <c r="N40" s="303">
        <v>3</v>
      </c>
      <c r="O40" s="303"/>
      <c r="P40" s="303"/>
      <c r="Q40" s="303"/>
      <c r="R40" s="303"/>
      <c r="S40" s="303">
        <v>4</v>
      </c>
      <c r="T40" s="303"/>
      <c r="U40" s="303"/>
      <c r="V40" s="303"/>
      <c r="W40" s="303">
        <v>5</v>
      </c>
      <c r="X40" s="303"/>
      <c r="Y40" s="303"/>
      <c r="Z40" s="303"/>
      <c r="AA40" s="303">
        <v>6</v>
      </c>
      <c r="AB40" s="303"/>
      <c r="AC40" s="303"/>
      <c r="AD40" s="303"/>
      <c r="AE40" s="303"/>
      <c r="AF40" s="303">
        <v>7</v>
      </c>
      <c r="AG40" s="303"/>
      <c r="AH40" s="303"/>
      <c r="AI40" s="303"/>
      <c r="AJ40" s="303">
        <v>8</v>
      </c>
      <c r="AK40" s="303"/>
      <c r="AL40" s="303"/>
      <c r="AM40" s="303"/>
      <c r="AN40" s="303">
        <v>9</v>
      </c>
      <c r="AO40" s="303"/>
      <c r="AP40" s="303"/>
      <c r="AQ40" s="303"/>
      <c r="AR40" s="303"/>
      <c r="AS40" s="303">
        <v>10</v>
      </c>
      <c r="AT40" s="303"/>
      <c r="AU40" s="303"/>
      <c r="AV40" s="303"/>
      <c r="AW40" s="303">
        <v>11</v>
      </c>
      <c r="AX40" s="303"/>
      <c r="AY40" s="303"/>
      <c r="AZ40" s="303"/>
      <c r="BA40" s="106"/>
      <c r="BB40" s="106"/>
      <c r="BC40" s="106"/>
      <c r="BD40" s="106"/>
      <c r="BE40" s="106"/>
      <c r="BF40" s="106"/>
      <c r="BG40" s="109"/>
      <c r="BH40" s="109"/>
    </row>
    <row r="41" spans="1:60" s="56" customFormat="1" ht="18" customHeight="1">
      <c r="A41" s="71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8" t="s">
        <v>342</v>
      </c>
      <c r="M41" s="288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106"/>
      <c r="BB41" s="106"/>
      <c r="BC41" s="106"/>
      <c r="BD41" s="106"/>
      <c r="BE41" s="106"/>
      <c r="BF41" s="106"/>
      <c r="BG41" s="109"/>
      <c r="BH41" s="109"/>
    </row>
    <row r="42" spans="1:60" s="56" customFormat="1" ht="18" customHeight="1">
      <c r="A42" s="71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8" t="s">
        <v>343</v>
      </c>
      <c r="M42" s="288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106"/>
      <c r="BB42" s="106"/>
      <c r="BC42" s="106"/>
      <c r="BD42" s="106"/>
      <c r="BE42" s="106"/>
      <c r="BF42" s="106"/>
      <c r="BG42" s="109"/>
      <c r="BH42" s="109"/>
    </row>
    <row r="43" spans="1:60" s="56" customFormat="1" ht="18" customHeight="1">
      <c r="A43" s="71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8" t="s">
        <v>345</v>
      </c>
      <c r="M43" s="288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106"/>
      <c r="BB43" s="106"/>
      <c r="BC43" s="106"/>
      <c r="BD43" s="106"/>
      <c r="BE43" s="106"/>
      <c r="BF43" s="106"/>
      <c r="BG43" s="109"/>
      <c r="BH43" s="109"/>
    </row>
    <row r="44" spans="1:60" s="56" customFormat="1" ht="18" customHeight="1">
      <c r="A44" s="71"/>
      <c r="B44" s="304" t="s">
        <v>407</v>
      </c>
      <c r="C44" s="304"/>
      <c r="D44" s="304"/>
      <c r="E44" s="304"/>
      <c r="F44" s="304"/>
      <c r="G44" s="304"/>
      <c r="H44" s="304"/>
      <c r="I44" s="304"/>
      <c r="J44" s="304"/>
      <c r="K44" s="304"/>
      <c r="L44" s="286">
        <v>9000</v>
      </c>
      <c r="M44" s="286"/>
      <c r="N44" s="302" t="s">
        <v>408</v>
      </c>
      <c r="O44" s="302"/>
      <c r="P44" s="302"/>
      <c r="Q44" s="302"/>
      <c r="R44" s="302"/>
      <c r="S44" s="302" t="s">
        <v>408</v>
      </c>
      <c r="T44" s="302"/>
      <c r="U44" s="302"/>
      <c r="V44" s="302"/>
      <c r="W44" s="302"/>
      <c r="X44" s="302"/>
      <c r="Y44" s="302"/>
      <c r="Z44" s="302"/>
      <c r="AA44" s="302" t="s">
        <v>408</v>
      </c>
      <c r="AB44" s="302"/>
      <c r="AC44" s="302"/>
      <c r="AD44" s="302"/>
      <c r="AE44" s="302"/>
      <c r="AF44" s="302" t="s">
        <v>408</v>
      </c>
      <c r="AG44" s="302"/>
      <c r="AH44" s="302"/>
      <c r="AI44" s="302"/>
      <c r="AJ44" s="302"/>
      <c r="AK44" s="302"/>
      <c r="AL44" s="302"/>
      <c r="AM44" s="302"/>
      <c r="AN44" s="302" t="s">
        <v>408</v>
      </c>
      <c r="AO44" s="302"/>
      <c r="AP44" s="302"/>
      <c r="AQ44" s="302"/>
      <c r="AR44" s="302"/>
      <c r="AS44" s="302" t="s">
        <v>408</v>
      </c>
      <c r="AT44" s="302"/>
      <c r="AU44" s="302"/>
      <c r="AV44" s="302"/>
      <c r="AW44" s="303"/>
      <c r="AX44" s="303"/>
      <c r="AY44" s="303"/>
      <c r="AZ44" s="303"/>
      <c r="BA44" s="115"/>
      <c r="BB44" s="115"/>
      <c r="BC44" s="115"/>
      <c r="BD44" s="115"/>
      <c r="BE44" s="115"/>
      <c r="BF44" s="115"/>
      <c r="BG44" s="109"/>
      <c r="BH44" s="109"/>
    </row>
    <row r="45" spans="1:52" s="56" customFormat="1" ht="15" customHeight="1">
      <c r="A45" s="47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3"/>
      <c r="T45" s="93"/>
      <c r="U45" s="86"/>
      <c r="V45" s="86"/>
      <c r="W45" s="86"/>
      <c r="X45" s="86"/>
      <c r="Y45" s="86"/>
      <c r="Z45" s="86"/>
      <c r="AA45" s="86"/>
      <c r="AB45" s="86"/>
      <c r="AC45" s="94"/>
      <c r="AD45" s="94"/>
      <c r="AE45" s="94"/>
      <c r="AF45" s="94"/>
      <c r="AG45" s="94"/>
      <c r="AH45" s="94"/>
      <c r="AI45" s="94"/>
      <c r="AJ45" s="94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</row>
    <row r="46" spans="1:53" s="56" customFormat="1" ht="15" customHeight="1">
      <c r="A46" s="47"/>
      <c r="B46" s="116"/>
      <c r="C46" s="116"/>
      <c r="D46" s="116"/>
      <c r="E46" s="116"/>
      <c r="F46" s="116"/>
      <c r="G46" s="116"/>
      <c r="H46" s="116"/>
      <c r="I46" s="116"/>
      <c r="J46" s="87"/>
      <c r="K46" s="87"/>
      <c r="L46" s="87"/>
      <c r="M46" s="87"/>
      <c r="N46" s="87"/>
      <c r="O46" s="87"/>
      <c r="P46" s="87"/>
      <c r="Q46" s="87"/>
      <c r="R46" s="74"/>
      <c r="S46" s="74"/>
      <c r="T46" s="74"/>
      <c r="U46" s="74"/>
      <c r="V46" s="7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55"/>
    </row>
    <row r="47" spans="1:52" s="49" customFormat="1" ht="18" customHeight="1">
      <c r="A47" s="47"/>
      <c r="B47" s="48"/>
      <c r="C47" s="299" t="s">
        <v>424</v>
      </c>
      <c r="D47" s="299"/>
      <c r="E47" s="299"/>
      <c r="F47" s="299"/>
      <c r="G47" s="299"/>
      <c r="H47" s="299"/>
      <c r="I47" s="48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48"/>
      <c r="AA47" s="48"/>
      <c r="AB47" s="301"/>
      <c r="AC47" s="301"/>
      <c r="AD47" s="301"/>
      <c r="AE47" s="301"/>
      <c r="AF47" s="301"/>
      <c r="AG47" s="301"/>
      <c r="AH47" s="301"/>
      <c r="AI47" s="47"/>
      <c r="AJ47" s="47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</row>
    <row r="48" spans="1:52" s="49" customFormat="1" ht="18" customHeight="1">
      <c r="A48" s="47"/>
      <c r="B48" s="48"/>
      <c r="C48" s="299" t="s">
        <v>426</v>
      </c>
      <c r="D48" s="299"/>
      <c r="E48" s="299"/>
      <c r="F48" s="299"/>
      <c r="G48" s="299"/>
      <c r="H48" s="299"/>
      <c r="I48" s="48"/>
      <c r="J48" s="300" t="s">
        <v>427</v>
      </c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50"/>
      <c r="AA48" s="50"/>
      <c r="AB48" s="300" t="s">
        <v>428</v>
      </c>
      <c r="AC48" s="300"/>
      <c r="AD48" s="300"/>
      <c r="AE48" s="300"/>
      <c r="AF48" s="300"/>
      <c r="AG48" s="300"/>
      <c r="AH48" s="300"/>
      <c r="AI48" s="51"/>
      <c r="AJ48" s="51"/>
      <c r="AK48" s="300" t="s">
        <v>429</v>
      </c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</row>
    <row r="49" spans="1:52" s="49" customFormat="1" ht="18" customHeight="1">
      <c r="A49" s="47"/>
      <c r="B49" s="48"/>
      <c r="C49" s="48"/>
      <c r="D49" s="48"/>
      <c r="E49" s="48"/>
      <c r="F49" s="48"/>
      <c r="G49" s="48"/>
      <c r="H49" s="48"/>
      <c r="I49" s="48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1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2:52" s="49" customFormat="1" ht="18" customHeight="1">
      <c r="B50" s="52"/>
      <c r="C50" s="296" t="s">
        <v>430</v>
      </c>
      <c r="D50" s="296"/>
      <c r="E50" s="296"/>
      <c r="F50" s="296"/>
      <c r="G50" s="296"/>
      <c r="H50" s="296"/>
      <c r="I50" s="52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53"/>
      <c r="AA50" s="53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54"/>
      <c r="AP50" s="54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</row>
    <row r="51" spans="2:52" s="49" customFormat="1" ht="18" customHeight="1">
      <c r="B51" s="52"/>
      <c r="C51" s="294"/>
      <c r="D51" s="294"/>
      <c r="E51" s="294"/>
      <c r="F51" s="294"/>
      <c r="G51" s="294"/>
      <c r="H51" s="294"/>
      <c r="I51" s="52"/>
      <c r="J51" s="295" t="s">
        <v>427</v>
      </c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53"/>
      <c r="AA51" s="53"/>
      <c r="AB51" s="295" t="s">
        <v>434</v>
      </c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54"/>
      <c r="AP51" s="54"/>
      <c r="AQ51" s="295" t="s">
        <v>435</v>
      </c>
      <c r="AR51" s="295"/>
      <c r="AS51" s="295"/>
      <c r="AT51" s="295"/>
      <c r="AU51" s="295"/>
      <c r="AV51" s="295"/>
      <c r="AW51" s="295"/>
      <c r="AX51" s="295"/>
      <c r="AY51" s="295"/>
      <c r="AZ51" s="295"/>
    </row>
    <row r="52" spans="2:52" s="49" customFormat="1" ht="18" customHeight="1">
      <c r="B52" s="52"/>
      <c r="C52" s="52"/>
      <c r="D52" s="52"/>
      <c r="E52" s="52"/>
      <c r="F52" s="52"/>
      <c r="G52" s="52"/>
      <c r="H52" s="52"/>
      <c r="I52" s="52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52"/>
      <c r="AA52" s="52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56"/>
      <c r="AP52" s="56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</row>
    <row r="53" spans="2:53" s="49" customFormat="1" ht="18" customHeight="1">
      <c r="B53" s="56"/>
      <c r="C53" s="57" t="s">
        <v>436</v>
      </c>
      <c r="D53" s="292"/>
      <c r="E53" s="292"/>
      <c r="F53" s="52" t="s">
        <v>436</v>
      </c>
      <c r="G53" s="58"/>
      <c r="H53" s="292"/>
      <c r="I53" s="292"/>
      <c r="J53" s="292"/>
      <c r="K53" s="292"/>
      <c r="L53" s="292"/>
      <c r="M53" s="292"/>
      <c r="N53" s="59"/>
      <c r="O53" s="60"/>
      <c r="P53" s="61">
        <v>20</v>
      </c>
      <c r="Q53" s="293"/>
      <c r="R53" s="293"/>
      <c r="S53" s="52" t="s">
        <v>437</v>
      </c>
      <c r="T53" s="59"/>
      <c r="U53" s="59"/>
      <c r="V53" s="59"/>
      <c r="W53" s="59"/>
      <c r="X53" s="56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6"/>
      <c r="AW53" s="56"/>
      <c r="AX53" s="56"/>
      <c r="AY53" s="56"/>
      <c r="AZ53" s="56"/>
      <c r="BA53" s="56"/>
    </row>
    <row r="54" spans="1:18" s="56" customFormat="1" ht="18" customHeight="1">
      <c r="A54" s="49"/>
      <c r="D54" s="366"/>
      <c r="E54" s="366"/>
      <c r="H54" s="366"/>
      <c r="I54" s="366"/>
      <c r="J54" s="366"/>
      <c r="K54" s="366"/>
      <c r="L54" s="366"/>
      <c r="M54" s="366"/>
      <c r="Q54" s="366"/>
      <c r="R54" s="366"/>
    </row>
  </sheetData>
  <sheetProtection selectLockedCells="1" selectUnlockedCells="1"/>
  <mergeCells count="177">
    <mergeCell ref="A2:AZ2"/>
    <mergeCell ref="A4:K4"/>
    <mergeCell ref="L4:AZ4"/>
    <mergeCell ref="L5:AZ5"/>
    <mergeCell ref="L6:AZ6"/>
    <mergeCell ref="B9:AZ9"/>
    <mergeCell ref="B11:Y13"/>
    <mergeCell ref="Z11:AB13"/>
    <mergeCell ref="AC11:AZ11"/>
    <mergeCell ref="AC12:AJ13"/>
    <mergeCell ref="AK12:AR13"/>
    <mergeCell ref="AS12:AZ13"/>
    <mergeCell ref="AS14:AZ14"/>
    <mergeCell ref="B15:Y15"/>
    <mergeCell ref="Z15:AB15"/>
    <mergeCell ref="AC15:AJ15"/>
    <mergeCell ref="AK15:AR15"/>
    <mergeCell ref="AS15:AZ15"/>
    <mergeCell ref="B14:Y14"/>
    <mergeCell ref="Z14:AB14"/>
    <mergeCell ref="AC14:AJ14"/>
    <mergeCell ref="AK14:AR14"/>
    <mergeCell ref="AS16:AZ16"/>
    <mergeCell ref="B17:Y17"/>
    <mergeCell ref="Z17:AB17"/>
    <mergeCell ref="AC17:AJ17"/>
    <mergeCell ref="AK17:AR17"/>
    <mergeCell ref="AS17:AZ17"/>
    <mergeCell ref="B16:Y16"/>
    <mergeCell ref="Z16:AB16"/>
    <mergeCell ref="AC16:AJ16"/>
    <mergeCell ref="AK16:AR16"/>
    <mergeCell ref="AS18:AZ18"/>
    <mergeCell ref="B19:Y19"/>
    <mergeCell ref="Z19:AB19"/>
    <mergeCell ref="AC19:AJ19"/>
    <mergeCell ref="AK19:AR19"/>
    <mergeCell ref="AS19:AZ19"/>
    <mergeCell ref="B18:Y18"/>
    <mergeCell ref="Z18:AB18"/>
    <mergeCell ref="AC18:AJ18"/>
    <mergeCell ref="AK18:AR18"/>
    <mergeCell ref="AS20:AZ20"/>
    <mergeCell ref="B21:Y21"/>
    <mergeCell ref="Z21:AB21"/>
    <mergeCell ref="AC21:AJ21"/>
    <mergeCell ref="AK21:AR21"/>
    <mergeCell ref="AS21:AZ21"/>
    <mergeCell ref="B20:Y20"/>
    <mergeCell ref="Z20:AB20"/>
    <mergeCell ref="AC20:AJ20"/>
    <mergeCell ref="AK20:AR20"/>
    <mergeCell ref="B24:AZ24"/>
    <mergeCell ref="B26:V28"/>
    <mergeCell ref="W26:Y28"/>
    <mergeCell ref="Z26:AB28"/>
    <mergeCell ref="AC26:AZ26"/>
    <mergeCell ref="AC27:AJ28"/>
    <mergeCell ref="AK27:AR28"/>
    <mergeCell ref="AS27:AZ28"/>
    <mergeCell ref="B29:V29"/>
    <mergeCell ref="W29:Y29"/>
    <mergeCell ref="Z29:AB29"/>
    <mergeCell ref="AC29:AJ29"/>
    <mergeCell ref="AK31:AR31"/>
    <mergeCell ref="AS31:AZ31"/>
    <mergeCell ref="B30:V30"/>
    <mergeCell ref="W30:Y30"/>
    <mergeCell ref="Z30:AB30"/>
    <mergeCell ref="AC30:AJ30"/>
    <mergeCell ref="AK29:AR29"/>
    <mergeCell ref="AS29:AZ29"/>
    <mergeCell ref="AK30:AR30"/>
    <mergeCell ref="AS30:AZ30"/>
    <mergeCell ref="AK32:AR32"/>
    <mergeCell ref="AS32:AZ32"/>
    <mergeCell ref="B31:V31"/>
    <mergeCell ref="W31:Y31"/>
    <mergeCell ref="B32:V32"/>
    <mergeCell ref="W32:Y32"/>
    <mergeCell ref="Z32:AB32"/>
    <mergeCell ref="AC32:AJ32"/>
    <mergeCell ref="Z31:AB31"/>
    <mergeCell ref="AC31:AJ31"/>
    <mergeCell ref="B34:AZ34"/>
    <mergeCell ref="B36:AZ36"/>
    <mergeCell ref="B38:K39"/>
    <mergeCell ref="L38:M39"/>
    <mergeCell ref="N38:Z38"/>
    <mergeCell ref="AA38:AM38"/>
    <mergeCell ref="AN38:AZ38"/>
    <mergeCell ref="N39:R39"/>
    <mergeCell ref="S39:V39"/>
    <mergeCell ref="W39:Z39"/>
    <mergeCell ref="AA39:AE39"/>
    <mergeCell ref="AF39:AI39"/>
    <mergeCell ref="AJ39:AM39"/>
    <mergeCell ref="AN39:AR39"/>
    <mergeCell ref="AS39:AV39"/>
    <mergeCell ref="AW39:AZ39"/>
    <mergeCell ref="B40:K40"/>
    <mergeCell ref="L40:M40"/>
    <mergeCell ref="N40:R40"/>
    <mergeCell ref="S40:V40"/>
    <mergeCell ref="W40:Z40"/>
    <mergeCell ref="AA40:AE40"/>
    <mergeCell ref="AF40:AI40"/>
    <mergeCell ref="AJ40:AM40"/>
    <mergeCell ref="AN40:AR40"/>
    <mergeCell ref="AS40:AV40"/>
    <mergeCell ref="AW40:AZ40"/>
    <mergeCell ref="B41:K41"/>
    <mergeCell ref="L41:M41"/>
    <mergeCell ref="N41:R41"/>
    <mergeCell ref="S41:V41"/>
    <mergeCell ref="W41:Z41"/>
    <mergeCell ref="AA41:AE41"/>
    <mergeCell ref="AF41:AI41"/>
    <mergeCell ref="AJ41:AM41"/>
    <mergeCell ref="AN41:AR41"/>
    <mergeCell ref="AS41:AV41"/>
    <mergeCell ref="AW41:AZ41"/>
    <mergeCell ref="B42:K42"/>
    <mergeCell ref="L42:M42"/>
    <mergeCell ref="N42:R42"/>
    <mergeCell ref="S42:V42"/>
    <mergeCell ref="W42:Z42"/>
    <mergeCell ref="AA42:AE42"/>
    <mergeCell ref="AF42:AI42"/>
    <mergeCell ref="AJ42:AM42"/>
    <mergeCell ref="AN42:AR42"/>
    <mergeCell ref="AS42:AV42"/>
    <mergeCell ref="AW42:AZ42"/>
    <mergeCell ref="B43:K43"/>
    <mergeCell ref="L43:M43"/>
    <mergeCell ref="N43:R43"/>
    <mergeCell ref="S43:V43"/>
    <mergeCell ref="W43:Z43"/>
    <mergeCell ref="AA43:AE43"/>
    <mergeCell ref="AF43:AI43"/>
    <mergeCell ref="AJ43:AM43"/>
    <mergeCell ref="AN43:AR43"/>
    <mergeCell ref="AS43:AV43"/>
    <mergeCell ref="AW43:AZ43"/>
    <mergeCell ref="AJ44:AM44"/>
    <mergeCell ref="B44:K44"/>
    <mergeCell ref="L44:M44"/>
    <mergeCell ref="N44:R44"/>
    <mergeCell ref="S44:V44"/>
    <mergeCell ref="AN44:AR44"/>
    <mergeCell ref="AS44:AV44"/>
    <mergeCell ref="AW44:AZ44"/>
    <mergeCell ref="C47:H47"/>
    <mergeCell ref="J47:Y47"/>
    <mergeCell ref="AB47:AH47"/>
    <mergeCell ref="AK47:AZ47"/>
    <mergeCell ref="W44:Z44"/>
    <mergeCell ref="AA44:AE44"/>
    <mergeCell ref="AF44:AI44"/>
    <mergeCell ref="C48:H48"/>
    <mergeCell ref="J48:Y48"/>
    <mergeCell ref="AB48:AH48"/>
    <mergeCell ref="AK48:AZ48"/>
    <mergeCell ref="C50:H50"/>
    <mergeCell ref="J50:Y50"/>
    <mergeCell ref="AB50:AN50"/>
    <mergeCell ref="AQ50:AZ50"/>
    <mergeCell ref="C51:H51"/>
    <mergeCell ref="J51:Y51"/>
    <mergeCell ref="AB51:AN51"/>
    <mergeCell ref="AQ51:AZ51"/>
    <mergeCell ref="D53:E53"/>
    <mergeCell ref="H53:M53"/>
    <mergeCell ref="Q53:R53"/>
    <mergeCell ref="D54:E54"/>
    <mergeCell ref="H54:M54"/>
    <mergeCell ref="Q54:R54"/>
  </mergeCells>
  <printOptions/>
  <pageMargins left="0.7083333333333334" right="0.39375" top="0.7479166666666667" bottom="0.7479166666666667" header="0.5118055555555555" footer="0.5118055555555555"/>
  <pageSetup fitToHeight="0" fitToWidth="1" horizontalDpi="300" verticalDpi="300" orientation="landscape" paperSize="8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BA68"/>
  <sheetViews>
    <sheetView showGridLines="0" zoomScale="75" zoomScaleNormal="75" zoomScaleSheetLayoutView="100" workbookViewId="0" topLeftCell="A47">
      <selection activeCell="AV74" sqref="AV74"/>
    </sheetView>
  </sheetViews>
  <sheetFormatPr defaultColWidth="9.140625" defaultRowHeight="15"/>
  <cols>
    <col min="1" max="1" width="1.57421875" style="1" customWidth="1"/>
    <col min="2" max="2" width="2.421875" style="1" customWidth="1"/>
    <col min="3" max="3" width="3.28125" style="1" customWidth="1"/>
    <col min="4" max="15" width="2.421875" style="1" customWidth="1"/>
    <col min="16" max="16" width="2.8515625" style="1" customWidth="1"/>
    <col min="17" max="19" width="2.421875" style="1" customWidth="1"/>
    <col min="20" max="20" width="3.28125" style="1" customWidth="1"/>
    <col min="21" max="21" width="5.28125" style="1" customWidth="1"/>
    <col min="22" max="25" width="2.421875" style="1" customWidth="1"/>
    <col min="26" max="26" width="2.57421875" style="1" customWidth="1"/>
    <col min="27" max="30" width="2.421875" style="1" customWidth="1"/>
    <col min="31" max="31" width="3.57421875" style="1" customWidth="1"/>
    <col min="32" max="35" width="2.421875" style="1" customWidth="1"/>
    <col min="36" max="36" width="3.57421875" style="1" customWidth="1"/>
    <col min="37" max="37" width="2.421875" style="1" customWidth="1"/>
    <col min="38" max="52" width="2.57421875" style="1" customWidth="1"/>
    <col min="53" max="16384" width="0.85546875" style="1" customWidth="1"/>
  </cols>
  <sheetData>
    <row r="1" spans="2:52" s="4" customFormat="1" ht="45.75" customHeight="1">
      <c r="B1" s="332" t="s">
        <v>494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</row>
    <row r="2" spans="1:53" s="6" customFormat="1" ht="15" customHeight="1">
      <c r="A2" s="327" t="s">
        <v>307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33" t="str">
        <f>'ФОТ 111'!L5:AZ5</f>
        <v>Муниципальное общеобразовательное учреждение "Серебрянская средняя общеобразовательная школа"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5"/>
    </row>
    <row r="3" spans="1:53" s="6" customFormat="1" ht="15" customHeight="1">
      <c r="A3" s="327" t="s">
        <v>309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9" t="str">
        <f>'ФОТ 111'!L6:AZ6</f>
        <v>01</v>
      </c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7"/>
    </row>
    <row r="4" spans="1:53" s="6" customFormat="1" ht="1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30" t="s">
        <v>311</v>
      </c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8"/>
    </row>
    <row r="5" spans="1:53" s="6" customFormat="1" ht="15" customHeight="1">
      <c r="A5" s="327" t="s">
        <v>312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9" t="s">
        <v>313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8"/>
    </row>
    <row r="6" spans="13:53" s="11" customFormat="1" ht="5.25" customHeight="1"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</row>
    <row r="7" spans="2:53" s="11" customFormat="1" ht="15" customHeight="1">
      <c r="B7" s="14" t="s">
        <v>439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</row>
    <row r="8" spans="1:53" s="11" customFormat="1" ht="15" customHeight="1">
      <c r="A8" s="1"/>
      <c r="B8" s="303" t="s">
        <v>315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 t="s">
        <v>316</v>
      </c>
      <c r="AA8" s="303"/>
      <c r="AB8" s="303"/>
      <c r="AC8" s="303" t="s">
        <v>317</v>
      </c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10"/>
    </row>
    <row r="9" spans="1:53" s="11" customFormat="1" ht="15" customHeight="1">
      <c r="A9" s="1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 t="s">
        <v>318</v>
      </c>
      <c r="AD9" s="303"/>
      <c r="AE9" s="303"/>
      <c r="AF9" s="303"/>
      <c r="AG9" s="303"/>
      <c r="AH9" s="303"/>
      <c r="AI9" s="303"/>
      <c r="AJ9" s="303"/>
      <c r="AK9" s="303" t="s">
        <v>319</v>
      </c>
      <c r="AL9" s="303"/>
      <c r="AM9" s="303"/>
      <c r="AN9" s="303"/>
      <c r="AO9" s="303"/>
      <c r="AP9" s="303"/>
      <c r="AQ9" s="303"/>
      <c r="AR9" s="303"/>
      <c r="AS9" s="303" t="s">
        <v>320</v>
      </c>
      <c r="AT9" s="303"/>
      <c r="AU9" s="303"/>
      <c r="AV9" s="303"/>
      <c r="AW9" s="303"/>
      <c r="AX9" s="303"/>
      <c r="AY9" s="303"/>
      <c r="AZ9" s="303"/>
      <c r="BA9" s="10"/>
    </row>
    <row r="10" spans="1:53" s="11" customFormat="1" ht="30" customHeight="1">
      <c r="A10" s="1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10"/>
    </row>
    <row r="11" spans="1:52" s="16" customFormat="1" ht="15.75" customHeight="1">
      <c r="A11" s="15"/>
      <c r="B11" s="326">
        <v>1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 t="s">
        <v>321</v>
      </c>
      <c r="AA11" s="326"/>
      <c r="AB11" s="326"/>
      <c r="AC11" s="326" t="s">
        <v>322</v>
      </c>
      <c r="AD11" s="326"/>
      <c r="AE11" s="326"/>
      <c r="AF11" s="326"/>
      <c r="AG11" s="326"/>
      <c r="AH11" s="326"/>
      <c r="AI11" s="326"/>
      <c r="AJ11" s="326"/>
      <c r="AK11" s="326" t="s">
        <v>323</v>
      </c>
      <c r="AL11" s="326"/>
      <c r="AM11" s="326"/>
      <c r="AN11" s="326"/>
      <c r="AO11" s="326"/>
      <c r="AP11" s="326"/>
      <c r="AQ11" s="326"/>
      <c r="AR11" s="326"/>
      <c r="AS11" s="326" t="s">
        <v>324</v>
      </c>
      <c r="AT11" s="326"/>
      <c r="AU11" s="326"/>
      <c r="AV11" s="326"/>
      <c r="AW11" s="326"/>
      <c r="AX11" s="326"/>
      <c r="AY11" s="326"/>
      <c r="AZ11" s="326"/>
    </row>
    <row r="12" spans="1:52" s="16" customFormat="1" ht="35.25" customHeight="1">
      <c r="A12" s="15"/>
      <c r="B12" s="324" t="s">
        <v>443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279" t="s">
        <v>326</v>
      </c>
      <c r="AA12" s="279"/>
      <c r="AB12" s="279"/>
      <c r="AC12" s="278"/>
      <c r="AD12" s="278"/>
      <c r="AE12" s="278"/>
      <c r="AF12" s="278"/>
      <c r="AG12" s="278"/>
      <c r="AH12" s="278"/>
      <c r="AI12" s="278"/>
      <c r="AJ12" s="278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</row>
    <row r="13" spans="1:52" s="16" customFormat="1" ht="34.5" customHeight="1">
      <c r="A13" s="15"/>
      <c r="B13" s="324" t="s">
        <v>495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279" t="s">
        <v>328</v>
      </c>
      <c r="AA13" s="279"/>
      <c r="AB13" s="279"/>
      <c r="AC13" s="278"/>
      <c r="AD13" s="278"/>
      <c r="AE13" s="278"/>
      <c r="AF13" s="278"/>
      <c r="AG13" s="278"/>
      <c r="AH13" s="278"/>
      <c r="AI13" s="278"/>
      <c r="AJ13" s="278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</row>
    <row r="14" spans="1:52" s="16" customFormat="1" ht="20.25" customHeight="1">
      <c r="A14" s="15"/>
      <c r="B14" s="324" t="s">
        <v>496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279" t="s">
        <v>330</v>
      </c>
      <c r="AA14" s="279"/>
      <c r="AB14" s="279"/>
      <c r="AC14" s="273">
        <f>AL60</f>
        <v>2289042.0275399997</v>
      </c>
      <c r="AD14" s="273"/>
      <c r="AE14" s="273"/>
      <c r="AF14" s="273"/>
      <c r="AG14" s="273"/>
      <c r="AH14" s="273"/>
      <c r="AI14" s="273"/>
      <c r="AJ14" s="273"/>
      <c r="AK14" s="273">
        <f>AQ60</f>
        <v>2447313.0908</v>
      </c>
      <c r="AL14" s="273"/>
      <c r="AM14" s="273"/>
      <c r="AN14" s="273"/>
      <c r="AO14" s="273"/>
      <c r="AP14" s="273"/>
      <c r="AQ14" s="273"/>
      <c r="AR14" s="273"/>
      <c r="AS14" s="273">
        <f>AV60</f>
        <v>2553289.1</v>
      </c>
      <c r="AT14" s="273"/>
      <c r="AU14" s="273"/>
      <c r="AV14" s="273"/>
      <c r="AW14" s="273"/>
      <c r="AX14" s="273"/>
      <c r="AY14" s="273"/>
      <c r="AZ14" s="273"/>
    </row>
    <row r="15" spans="1:52" s="16" customFormat="1" ht="33.75" customHeight="1">
      <c r="A15" s="15"/>
      <c r="B15" s="324" t="s">
        <v>446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279" t="s">
        <v>332</v>
      </c>
      <c r="AA15" s="279"/>
      <c r="AB15" s="279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</row>
    <row r="16" spans="1:52" s="16" customFormat="1" ht="30.75" customHeight="1">
      <c r="A16" s="15"/>
      <c r="B16" s="324" t="s">
        <v>497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279" t="s">
        <v>334</v>
      </c>
      <c r="AA16" s="279"/>
      <c r="AB16" s="279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</row>
    <row r="17" spans="1:52" s="16" customFormat="1" ht="49.5" customHeight="1">
      <c r="A17" s="15"/>
      <c r="B17" s="324" t="s">
        <v>498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279" t="s">
        <v>336</v>
      </c>
      <c r="AA17" s="279"/>
      <c r="AB17" s="279"/>
      <c r="AC17" s="273">
        <f>AC12-AC13+AC14-AC15+AC16</f>
        <v>2289042.0275399997</v>
      </c>
      <c r="AD17" s="273"/>
      <c r="AE17" s="273"/>
      <c r="AF17" s="273"/>
      <c r="AG17" s="273"/>
      <c r="AH17" s="273"/>
      <c r="AI17" s="273"/>
      <c r="AJ17" s="273"/>
      <c r="AK17" s="273">
        <f>AK12-AK13+AK14-AK15+AK16</f>
        <v>2447313.0908</v>
      </c>
      <c r="AL17" s="273"/>
      <c r="AM17" s="273"/>
      <c r="AN17" s="273"/>
      <c r="AO17" s="273"/>
      <c r="AP17" s="273"/>
      <c r="AQ17" s="273"/>
      <c r="AR17" s="273"/>
      <c r="AS17" s="273">
        <f>AS12-AS13+AS14-AS15+AS16</f>
        <v>2553289.1</v>
      </c>
      <c r="AT17" s="273"/>
      <c r="AU17" s="273"/>
      <c r="AV17" s="273"/>
      <c r="AW17" s="273"/>
      <c r="AX17" s="273"/>
      <c r="AY17" s="273"/>
      <c r="AZ17" s="273"/>
    </row>
    <row r="18" spans="1:52" s="16" customFormat="1" ht="21" customHeight="1">
      <c r="A18" s="15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</row>
    <row r="19" spans="2:52" s="119" customFormat="1" ht="12.75" customHeight="1">
      <c r="B19" s="328" t="s">
        <v>499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</row>
    <row r="20" spans="2:52" s="120" customFormat="1" ht="4.5" customHeight="1">
      <c r="B20" s="121"/>
      <c r="C20" s="121"/>
      <c r="D20" s="121"/>
      <c r="E20" s="121"/>
      <c r="F20" s="121"/>
      <c r="G20" s="121"/>
      <c r="H20" s="121"/>
      <c r="I20" s="121"/>
      <c r="J20" s="121"/>
      <c r="K20" s="122"/>
      <c r="L20" s="122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2:52" ht="11.25" customHeight="1">
      <c r="B21" s="380" t="s">
        <v>500</v>
      </c>
      <c r="C21" s="380"/>
      <c r="D21" s="380" t="s">
        <v>315</v>
      </c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 t="s">
        <v>357</v>
      </c>
      <c r="V21" s="380"/>
      <c r="W21" s="380" t="s">
        <v>501</v>
      </c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 t="s">
        <v>502</v>
      </c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</row>
    <row r="22" spans="2:52" ht="21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</row>
    <row r="23" spans="2:52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 t="s">
        <v>503</v>
      </c>
      <c r="X23" s="380"/>
      <c r="Y23" s="380"/>
      <c r="Z23" s="380"/>
      <c r="AA23" s="380"/>
      <c r="AB23" s="380" t="s">
        <v>504</v>
      </c>
      <c r="AC23" s="380"/>
      <c r="AD23" s="380"/>
      <c r="AE23" s="380"/>
      <c r="AF23" s="380"/>
      <c r="AG23" s="380" t="s">
        <v>505</v>
      </c>
      <c r="AH23" s="380"/>
      <c r="AI23" s="380"/>
      <c r="AJ23" s="380"/>
      <c r="AK23" s="380"/>
      <c r="AL23" s="380" t="s">
        <v>506</v>
      </c>
      <c r="AM23" s="380"/>
      <c r="AN23" s="380"/>
      <c r="AO23" s="380"/>
      <c r="AP23" s="380"/>
      <c r="AQ23" s="380" t="s">
        <v>504</v>
      </c>
      <c r="AR23" s="380"/>
      <c r="AS23" s="380"/>
      <c r="AT23" s="380"/>
      <c r="AU23" s="380"/>
      <c r="AV23" s="380" t="s">
        <v>507</v>
      </c>
      <c r="AW23" s="380"/>
      <c r="AX23" s="380"/>
      <c r="AY23" s="380"/>
      <c r="AZ23" s="380"/>
    </row>
    <row r="24" spans="2:52" ht="53.25" customHeight="1"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</row>
    <row r="25" spans="2:52" ht="15" customHeight="1">
      <c r="B25" s="380">
        <v>1</v>
      </c>
      <c r="C25" s="380"/>
      <c r="D25" s="380">
        <v>2</v>
      </c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>
        <v>3</v>
      </c>
      <c r="V25" s="380"/>
      <c r="W25" s="380">
        <v>4</v>
      </c>
      <c r="X25" s="380"/>
      <c r="Y25" s="380"/>
      <c r="Z25" s="380"/>
      <c r="AA25" s="380"/>
      <c r="AB25" s="380">
        <v>5</v>
      </c>
      <c r="AC25" s="380"/>
      <c r="AD25" s="380"/>
      <c r="AE25" s="380"/>
      <c r="AF25" s="380"/>
      <c r="AG25" s="380">
        <v>6</v>
      </c>
      <c r="AH25" s="380"/>
      <c r="AI25" s="380"/>
      <c r="AJ25" s="380"/>
      <c r="AK25" s="380"/>
      <c r="AL25" s="380">
        <v>7</v>
      </c>
      <c r="AM25" s="380"/>
      <c r="AN25" s="380"/>
      <c r="AO25" s="380"/>
      <c r="AP25" s="380"/>
      <c r="AQ25" s="380">
        <v>8</v>
      </c>
      <c r="AR25" s="380"/>
      <c r="AS25" s="380"/>
      <c r="AT25" s="380"/>
      <c r="AU25" s="380"/>
      <c r="AV25" s="380">
        <v>9</v>
      </c>
      <c r="AW25" s="380"/>
      <c r="AX25" s="380"/>
      <c r="AY25" s="380"/>
      <c r="AZ25" s="380"/>
    </row>
    <row r="26" spans="2:52" ht="31.5" customHeight="1">
      <c r="B26" s="374">
        <v>1</v>
      </c>
      <c r="C26" s="374"/>
      <c r="D26" s="378" t="s">
        <v>508</v>
      </c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279" t="s">
        <v>326</v>
      </c>
      <c r="V26" s="279"/>
      <c r="W26" s="374" t="s">
        <v>408</v>
      </c>
      <c r="X26" s="374"/>
      <c r="Y26" s="374"/>
      <c r="Z26" s="374"/>
      <c r="AA26" s="374"/>
      <c r="AB26" s="374" t="s">
        <v>408</v>
      </c>
      <c r="AC26" s="374"/>
      <c r="AD26" s="374"/>
      <c r="AE26" s="374"/>
      <c r="AF26" s="374"/>
      <c r="AG26" s="374" t="s">
        <v>408</v>
      </c>
      <c r="AH26" s="374"/>
      <c r="AI26" s="374"/>
      <c r="AJ26" s="374"/>
      <c r="AK26" s="374"/>
      <c r="AL26" s="282">
        <f>AL27+AL28</f>
        <v>1691883.8800000001</v>
      </c>
      <c r="AM26" s="282"/>
      <c r="AN26" s="282"/>
      <c r="AO26" s="282"/>
      <c r="AP26" s="282"/>
      <c r="AQ26" s="282">
        <f>AQ27+AQ28</f>
        <v>1750083.98</v>
      </c>
      <c r="AR26" s="282"/>
      <c r="AS26" s="282"/>
      <c r="AT26" s="282"/>
      <c r="AU26" s="282"/>
      <c r="AV26" s="282">
        <f>AV27+AV28</f>
        <v>1827278.658</v>
      </c>
      <c r="AW26" s="282"/>
      <c r="AX26" s="282"/>
      <c r="AY26" s="282"/>
      <c r="AZ26" s="282"/>
    </row>
    <row r="27" spans="2:52" ht="63.75" customHeight="1">
      <c r="B27" s="374" t="s">
        <v>509</v>
      </c>
      <c r="C27" s="374"/>
      <c r="D27" s="377" t="s">
        <v>510</v>
      </c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279" t="s">
        <v>511</v>
      </c>
      <c r="V27" s="279"/>
      <c r="W27" s="379">
        <v>7547072.97</v>
      </c>
      <c r="X27" s="379"/>
      <c r="Y27" s="379"/>
      <c r="Z27" s="379"/>
      <c r="AA27" s="379"/>
      <c r="AB27" s="282">
        <v>8374797.91</v>
      </c>
      <c r="AC27" s="282"/>
      <c r="AD27" s="282"/>
      <c r="AE27" s="282"/>
      <c r="AF27" s="282"/>
      <c r="AG27" s="282">
        <v>8719754.9</v>
      </c>
      <c r="AH27" s="282"/>
      <c r="AI27" s="282"/>
      <c r="AJ27" s="282"/>
      <c r="AK27" s="282"/>
      <c r="AL27" s="282">
        <v>1660356.05</v>
      </c>
      <c r="AM27" s="282"/>
      <c r="AN27" s="282"/>
      <c r="AO27" s="282"/>
      <c r="AP27" s="282"/>
      <c r="AQ27" s="282">
        <v>1717295.54</v>
      </c>
      <c r="AR27" s="282"/>
      <c r="AS27" s="282"/>
      <c r="AT27" s="282"/>
      <c r="AU27" s="282"/>
      <c r="AV27" s="282">
        <f>AG27*0.22-125160</f>
        <v>1793186.078</v>
      </c>
      <c r="AW27" s="282"/>
      <c r="AX27" s="282"/>
      <c r="AY27" s="282"/>
      <c r="AZ27" s="282"/>
    </row>
    <row r="28" spans="2:52" ht="64.5" customHeight="1">
      <c r="B28" s="279" t="s">
        <v>512</v>
      </c>
      <c r="C28" s="279"/>
      <c r="D28" s="377" t="s">
        <v>510</v>
      </c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279" t="s">
        <v>513</v>
      </c>
      <c r="V28" s="279"/>
      <c r="W28" s="274">
        <v>142807</v>
      </c>
      <c r="X28" s="274"/>
      <c r="Y28" s="274"/>
      <c r="Z28" s="274"/>
      <c r="AA28" s="274"/>
      <c r="AB28" s="274">
        <v>148519</v>
      </c>
      <c r="AC28" s="274"/>
      <c r="AD28" s="274"/>
      <c r="AE28" s="274"/>
      <c r="AF28" s="274"/>
      <c r="AG28" s="274">
        <v>154460</v>
      </c>
      <c r="AH28" s="274"/>
      <c r="AI28" s="274"/>
      <c r="AJ28" s="274"/>
      <c r="AK28" s="274"/>
      <c r="AL28" s="282">
        <v>31527.83</v>
      </c>
      <c r="AM28" s="282"/>
      <c r="AN28" s="282"/>
      <c r="AO28" s="282"/>
      <c r="AP28" s="282"/>
      <c r="AQ28" s="282">
        <v>32788.44</v>
      </c>
      <c r="AR28" s="282"/>
      <c r="AS28" s="282"/>
      <c r="AT28" s="282"/>
      <c r="AU28" s="282"/>
      <c r="AV28" s="282">
        <v>34092.58</v>
      </c>
      <c r="AW28" s="282"/>
      <c r="AX28" s="282"/>
      <c r="AY28" s="282"/>
      <c r="AZ28" s="282"/>
    </row>
    <row r="29" spans="2:52" ht="60.75" customHeight="1">
      <c r="B29" s="374" t="s">
        <v>514</v>
      </c>
      <c r="C29" s="374"/>
      <c r="D29" s="377" t="s">
        <v>515</v>
      </c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279" t="s">
        <v>516</v>
      </c>
      <c r="V29" s="279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</row>
    <row r="30" spans="2:52" ht="61.5" customHeight="1">
      <c r="B30" s="374" t="s">
        <v>517</v>
      </c>
      <c r="C30" s="374"/>
      <c r="D30" s="377" t="s">
        <v>518</v>
      </c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279" t="s">
        <v>519</v>
      </c>
      <c r="V30" s="279"/>
      <c r="W30" s="374" t="s">
        <v>408</v>
      </c>
      <c r="X30" s="374"/>
      <c r="Y30" s="374"/>
      <c r="Z30" s="374"/>
      <c r="AA30" s="374"/>
      <c r="AB30" s="374" t="s">
        <v>408</v>
      </c>
      <c r="AC30" s="374"/>
      <c r="AD30" s="374"/>
      <c r="AE30" s="374"/>
      <c r="AF30" s="374"/>
      <c r="AG30" s="374" t="s">
        <v>408</v>
      </c>
      <c r="AH30" s="374"/>
      <c r="AI30" s="374"/>
      <c r="AJ30" s="374"/>
      <c r="AK30" s="374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</row>
    <row r="31" spans="2:52" ht="15.75" customHeight="1">
      <c r="B31" s="374" t="s">
        <v>520</v>
      </c>
      <c r="C31" s="374"/>
      <c r="D31" s="377" t="s">
        <v>521</v>
      </c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279" t="s">
        <v>522</v>
      </c>
      <c r="V31" s="279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</row>
    <row r="32" spans="2:52" ht="15" customHeight="1">
      <c r="B32" s="374" t="s">
        <v>523</v>
      </c>
      <c r="C32" s="374"/>
      <c r="D32" s="377" t="s">
        <v>524</v>
      </c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279" t="s">
        <v>525</v>
      </c>
      <c r="V32" s="279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</row>
    <row r="33" spans="2:52" ht="60" customHeight="1">
      <c r="B33" s="374" t="s">
        <v>526</v>
      </c>
      <c r="C33" s="374"/>
      <c r="D33" s="377" t="s">
        <v>527</v>
      </c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279" t="s">
        <v>528</v>
      </c>
      <c r="V33" s="279"/>
      <c r="W33" s="374" t="s">
        <v>408</v>
      </c>
      <c r="X33" s="374"/>
      <c r="Y33" s="374"/>
      <c r="Z33" s="374"/>
      <c r="AA33" s="374"/>
      <c r="AB33" s="374" t="s">
        <v>408</v>
      </c>
      <c r="AC33" s="374"/>
      <c r="AD33" s="374"/>
      <c r="AE33" s="374"/>
      <c r="AF33" s="374"/>
      <c r="AG33" s="374" t="s">
        <v>408</v>
      </c>
      <c r="AH33" s="374"/>
      <c r="AI33" s="374"/>
      <c r="AJ33" s="374"/>
      <c r="AK33" s="374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</row>
    <row r="34" spans="2:52" ht="18" customHeight="1">
      <c r="B34" s="374" t="s">
        <v>529</v>
      </c>
      <c r="C34" s="374"/>
      <c r="D34" s="377" t="s">
        <v>530</v>
      </c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279" t="s">
        <v>531</v>
      </c>
      <c r="V34" s="279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</row>
    <row r="35" spans="2:52" ht="18" customHeight="1">
      <c r="B35" s="374" t="s">
        <v>532</v>
      </c>
      <c r="C35" s="374"/>
      <c r="D35" s="377" t="s">
        <v>524</v>
      </c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279" t="s">
        <v>533</v>
      </c>
      <c r="V35" s="279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</row>
    <row r="36" spans="1:52" ht="1.5" customHeight="1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</row>
    <row r="37" spans="2:52" ht="11.25" customHeight="1">
      <c r="B37" s="380" t="s">
        <v>500</v>
      </c>
      <c r="C37" s="380"/>
      <c r="D37" s="380" t="s">
        <v>315</v>
      </c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 t="s">
        <v>357</v>
      </c>
      <c r="V37" s="380"/>
      <c r="W37" s="380" t="s">
        <v>534</v>
      </c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 t="s">
        <v>502</v>
      </c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</row>
    <row r="38" spans="2:52" ht="27" customHeight="1"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</row>
    <row r="39" spans="2:52" ht="24" customHeight="1"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 t="s">
        <v>503</v>
      </c>
      <c r="X39" s="380"/>
      <c r="Y39" s="380"/>
      <c r="Z39" s="380"/>
      <c r="AA39" s="380"/>
      <c r="AB39" s="380" t="s">
        <v>504</v>
      </c>
      <c r="AC39" s="380"/>
      <c r="AD39" s="380"/>
      <c r="AE39" s="380"/>
      <c r="AF39" s="380"/>
      <c r="AG39" s="380" t="s">
        <v>505</v>
      </c>
      <c r="AH39" s="380"/>
      <c r="AI39" s="380"/>
      <c r="AJ39" s="380"/>
      <c r="AK39" s="380"/>
      <c r="AL39" s="380" t="s">
        <v>506</v>
      </c>
      <c r="AM39" s="380"/>
      <c r="AN39" s="380"/>
      <c r="AO39" s="380"/>
      <c r="AP39" s="380"/>
      <c r="AQ39" s="380" t="s">
        <v>504</v>
      </c>
      <c r="AR39" s="380"/>
      <c r="AS39" s="380"/>
      <c r="AT39" s="380"/>
      <c r="AU39" s="380"/>
      <c r="AV39" s="380" t="s">
        <v>507</v>
      </c>
      <c r="AW39" s="380"/>
      <c r="AX39" s="380"/>
      <c r="AY39" s="380"/>
      <c r="AZ39" s="380"/>
    </row>
    <row r="40" spans="2:52" ht="54.75" customHeight="1"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</row>
    <row r="41" spans="2:52" ht="15" customHeight="1">
      <c r="B41" s="380">
        <v>1</v>
      </c>
      <c r="C41" s="380"/>
      <c r="D41" s="380">
        <v>2</v>
      </c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>
        <v>3</v>
      </c>
      <c r="V41" s="380"/>
      <c r="W41" s="380">
        <v>4</v>
      </c>
      <c r="X41" s="380"/>
      <c r="Y41" s="380"/>
      <c r="Z41" s="380"/>
      <c r="AA41" s="380"/>
      <c r="AB41" s="380">
        <v>5</v>
      </c>
      <c r="AC41" s="380"/>
      <c r="AD41" s="380"/>
      <c r="AE41" s="380"/>
      <c r="AF41" s="380"/>
      <c r="AG41" s="380">
        <v>6</v>
      </c>
      <c r="AH41" s="380"/>
      <c r="AI41" s="380"/>
      <c r="AJ41" s="380"/>
      <c r="AK41" s="380"/>
      <c r="AL41" s="380">
        <v>7</v>
      </c>
      <c r="AM41" s="380"/>
      <c r="AN41" s="380"/>
      <c r="AO41" s="380"/>
      <c r="AP41" s="380"/>
      <c r="AQ41" s="380">
        <v>8</v>
      </c>
      <c r="AR41" s="380"/>
      <c r="AS41" s="380"/>
      <c r="AT41" s="380"/>
      <c r="AU41" s="380"/>
      <c r="AV41" s="380">
        <v>9</v>
      </c>
      <c r="AW41" s="380"/>
      <c r="AX41" s="380"/>
      <c r="AY41" s="380"/>
      <c r="AZ41" s="380"/>
    </row>
    <row r="42" spans="2:52" ht="66.75" customHeight="1">
      <c r="B42" s="374">
        <v>2</v>
      </c>
      <c r="C42" s="374"/>
      <c r="D42" s="378" t="s">
        <v>535</v>
      </c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279" t="s">
        <v>328</v>
      </c>
      <c r="V42" s="279"/>
      <c r="W42" s="374" t="s">
        <v>408</v>
      </c>
      <c r="X42" s="374"/>
      <c r="Y42" s="374"/>
      <c r="Z42" s="374"/>
      <c r="AA42" s="374"/>
      <c r="AB42" s="374" t="s">
        <v>408</v>
      </c>
      <c r="AC42" s="374"/>
      <c r="AD42" s="374"/>
      <c r="AE42" s="374"/>
      <c r="AF42" s="374"/>
      <c r="AG42" s="374" t="s">
        <v>408</v>
      </c>
      <c r="AH42" s="374"/>
      <c r="AI42" s="374"/>
      <c r="AJ42" s="374"/>
      <c r="AK42" s="374"/>
      <c r="AL42" s="282">
        <f>AL43+AL44</f>
        <v>189594.50913</v>
      </c>
      <c r="AM42" s="282"/>
      <c r="AN42" s="282"/>
      <c r="AO42" s="282"/>
      <c r="AP42" s="282"/>
      <c r="AQ42" s="282">
        <f>AQ43+AQ44</f>
        <v>247176.19039000003</v>
      </c>
      <c r="AR42" s="282"/>
      <c r="AS42" s="282"/>
      <c r="AT42" s="282"/>
      <c r="AU42" s="282"/>
      <c r="AV42" s="282">
        <f>AV43+AV44</f>
        <v>257352.23210000002</v>
      </c>
      <c r="AW42" s="282"/>
      <c r="AX42" s="282"/>
      <c r="AY42" s="282"/>
      <c r="AZ42" s="282"/>
    </row>
    <row r="43" spans="2:52" ht="68.25" customHeight="1">
      <c r="B43" s="374" t="s">
        <v>536</v>
      </c>
      <c r="C43" s="374"/>
      <c r="D43" s="377" t="s">
        <v>537</v>
      </c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279" t="s">
        <v>538</v>
      </c>
      <c r="V43" s="279"/>
      <c r="W43" s="379">
        <v>7547072.97</v>
      </c>
      <c r="X43" s="379"/>
      <c r="Y43" s="379"/>
      <c r="Z43" s="379"/>
      <c r="AA43" s="379"/>
      <c r="AB43" s="282">
        <v>8374797.91</v>
      </c>
      <c r="AC43" s="282"/>
      <c r="AD43" s="282"/>
      <c r="AE43" s="282"/>
      <c r="AF43" s="282"/>
      <c r="AG43" s="282">
        <v>8719754.9</v>
      </c>
      <c r="AH43" s="282"/>
      <c r="AI43" s="282"/>
      <c r="AJ43" s="282"/>
      <c r="AK43" s="282"/>
      <c r="AL43" s="282">
        <f>W43*0.029-33412.01</f>
        <v>185453.10613</v>
      </c>
      <c r="AM43" s="282"/>
      <c r="AN43" s="282"/>
      <c r="AO43" s="282"/>
      <c r="AP43" s="282"/>
      <c r="AQ43" s="282">
        <f>AB43*0.029</f>
        <v>242869.13939000003</v>
      </c>
      <c r="AR43" s="282"/>
      <c r="AS43" s="282"/>
      <c r="AT43" s="282"/>
      <c r="AU43" s="282"/>
      <c r="AV43" s="282">
        <f>AG43*0.029</f>
        <v>252872.89210000003</v>
      </c>
      <c r="AW43" s="282"/>
      <c r="AX43" s="282"/>
      <c r="AY43" s="282"/>
      <c r="AZ43" s="282"/>
    </row>
    <row r="44" spans="2:52" ht="63.75" customHeight="1">
      <c r="B44" s="374" t="s">
        <v>539</v>
      </c>
      <c r="C44" s="374"/>
      <c r="D44" s="377" t="s">
        <v>537</v>
      </c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279" t="s">
        <v>540</v>
      </c>
      <c r="V44" s="279"/>
      <c r="W44" s="274">
        <f>W28</f>
        <v>142807</v>
      </c>
      <c r="X44" s="274"/>
      <c r="Y44" s="274"/>
      <c r="Z44" s="274"/>
      <c r="AA44" s="274"/>
      <c r="AB44" s="274">
        <f>AB28</f>
        <v>148519</v>
      </c>
      <c r="AC44" s="274"/>
      <c r="AD44" s="274"/>
      <c r="AE44" s="274"/>
      <c r="AF44" s="274"/>
      <c r="AG44" s="274">
        <f>AG28</f>
        <v>154460</v>
      </c>
      <c r="AH44" s="274"/>
      <c r="AI44" s="274"/>
      <c r="AJ44" s="274"/>
      <c r="AK44" s="274"/>
      <c r="AL44" s="282">
        <f>W44*0.029</f>
        <v>4141.403</v>
      </c>
      <c r="AM44" s="282"/>
      <c r="AN44" s="282"/>
      <c r="AO44" s="282"/>
      <c r="AP44" s="282"/>
      <c r="AQ44" s="282">
        <f>AB44*0.029</f>
        <v>4307.051</v>
      </c>
      <c r="AR44" s="282"/>
      <c r="AS44" s="282"/>
      <c r="AT44" s="282"/>
      <c r="AU44" s="282"/>
      <c r="AV44" s="282">
        <f>AG44*0.029</f>
        <v>4479.34</v>
      </c>
      <c r="AW44" s="282"/>
      <c r="AX44" s="282"/>
      <c r="AY44" s="282"/>
      <c r="AZ44" s="282"/>
    </row>
    <row r="45" spans="2:52" ht="108.75" customHeight="1">
      <c r="B45" s="374" t="s">
        <v>541</v>
      </c>
      <c r="C45" s="374"/>
      <c r="D45" s="377" t="s">
        <v>542</v>
      </c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279" t="s">
        <v>543</v>
      </c>
      <c r="V45" s="279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</row>
    <row r="46" spans="2:52" ht="66.75" customHeight="1">
      <c r="B46" s="374" t="s">
        <v>544</v>
      </c>
      <c r="C46" s="374"/>
      <c r="D46" s="377" t="s">
        <v>545</v>
      </c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279" t="s">
        <v>546</v>
      </c>
      <c r="V46" s="279"/>
      <c r="W46" s="374" t="s">
        <v>408</v>
      </c>
      <c r="X46" s="374"/>
      <c r="Y46" s="374"/>
      <c r="Z46" s="374"/>
      <c r="AA46" s="374"/>
      <c r="AB46" s="374" t="s">
        <v>408</v>
      </c>
      <c r="AC46" s="374"/>
      <c r="AD46" s="374"/>
      <c r="AE46" s="374"/>
      <c r="AF46" s="374"/>
      <c r="AG46" s="374" t="s">
        <v>408</v>
      </c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</row>
    <row r="47" spans="2:52" ht="26.25" customHeight="1">
      <c r="B47" s="374" t="s">
        <v>547</v>
      </c>
      <c r="C47" s="374"/>
      <c r="D47" s="377" t="s">
        <v>548</v>
      </c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279" t="s">
        <v>549</v>
      </c>
      <c r="V47" s="279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</row>
    <row r="48" spans="2:52" ht="36.75" customHeight="1">
      <c r="B48" s="374">
        <v>3</v>
      </c>
      <c r="C48" s="374"/>
      <c r="D48" s="378" t="s">
        <v>550</v>
      </c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279" t="s">
        <v>330</v>
      </c>
      <c r="V48" s="279"/>
      <c r="W48" s="374" t="s">
        <v>408</v>
      </c>
      <c r="X48" s="374"/>
      <c r="Y48" s="374"/>
      <c r="Z48" s="374"/>
      <c r="AA48" s="374"/>
      <c r="AB48" s="374" t="s">
        <v>408</v>
      </c>
      <c r="AC48" s="374"/>
      <c r="AD48" s="374"/>
      <c r="AE48" s="374"/>
      <c r="AF48" s="374"/>
      <c r="AG48" s="374" t="s">
        <v>408</v>
      </c>
      <c r="AH48" s="374"/>
      <c r="AI48" s="374"/>
      <c r="AJ48" s="374"/>
      <c r="AK48" s="374"/>
      <c r="AL48" s="282">
        <f>AL49+AL50</f>
        <v>392183.87847</v>
      </c>
      <c r="AM48" s="282"/>
      <c r="AN48" s="282"/>
      <c r="AO48" s="282"/>
      <c r="AP48" s="282"/>
      <c r="AQ48" s="282">
        <f>AQ49+AQ50</f>
        <v>434689.16241</v>
      </c>
      <c r="AR48" s="282"/>
      <c r="AS48" s="282"/>
      <c r="AT48" s="282"/>
      <c r="AU48" s="282"/>
      <c r="AV48" s="282">
        <f>AV49+AV50</f>
        <v>452584.9599</v>
      </c>
      <c r="AW48" s="282"/>
      <c r="AX48" s="282"/>
      <c r="AY48" s="282"/>
      <c r="AZ48" s="282"/>
    </row>
    <row r="49" spans="2:52" ht="45.75" customHeight="1">
      <c r="B49" s="374" t="s">
        <v>551</v>
      </c>
      <c r="C49" s="374"/>
      <c r="D49" s="377" t="s">
        <v>552</v>
      </c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279" t="s">
        <v>553</v>
      </c>
      <c r="V49" s="279"/>
      <c r="W49" s="379">
        <v>7547072.97</v>
      </c>
      <c r="X49" s="379"/>
      <c r="Y49" s="379"/>
      <c r="Z49" s="379"/>
      <c r="AA49" s="379"/>
      <c r="AB49" s="282">
        <v>8374797.91</v>
      </c>
      <c r="AC49" s="282"/>
      <c r="AD49" s="282"/>
      <c r="AE49" s="282"/>
      <c r="AF49" s="282"/>
      <c r="AG49" s="282">
        <v>8719754.9</v>
      </c>
      <c r="AH49" s="282"/>
      <c r="AI49" s="282"/>
      <c r="AJ49" s="282"/>
      <c r="AK49" s="282"/>
      <c r="AL49" s="282">
        <f>W49*0.051</f>
        <v>384900.72147</v>
      </c>
      <c r="AM49" s="282"/>
      <c r="AN49" s="282"/>
      <c r="AO49" s="282"/>
      <c r="AP49" s="282"/>
      <c r="AQ49" s="282">
        <f>AB49*0.051</f>
        <v>427114.69341</v>
      </c>
      <c r="AR49" s="282"/>
      <c r="AS49" s="282"/>
      <c r="AT49" s="282"/>
      <c r="AU49" s="282"/>
      <c r="AV49" s="282">
        <f>AG49*0.051</f>
        <v>444707.4999</v>
      </c>
      <c r="AW49" s="282"/>
      <c r="AX49" s="282"/>
      <c r="AY49" s="282"/>
      <c r="AZ49" s="282"/>
    </row>
    <row r="50" spans="2:52" ht="45.75" customHeight="1">
      <c r="B50" s="374" t="s">
        <v>554</v>
      </c>
      <c r="C50" s="374"/>
      <c r="D50" s="377" t="s">
        <v>552</v>
      </c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279" t="s">
        <v>555</v>
      </c>
      <c r="V50" s="279"/>
      <c r="W50" s="282">
        <f>W28</f>
        <v>142807</v>
      </c>
      <c r="X50" s="282"/>
      <c r="Y50" s="282"/>
      <c r="Z50" s="282"/>
      <c r="AA50" s="282"/>
      <c r="AB50" s="282">
        <f>AB28</f>
        <v>148519</v>
      </c>
      <c r="AC50" s="282"/>
      <c r="AD50" s="282"/>
      <c r="AE50" s="282"/>
      <c r="AF50" s="282"/>
      <c r="AG50" s="282">
        <f>AG28</f>
        <v>154460</v>
      </c>
      <c r="AH50" s="282"/>
      <c r="AI50" s="282"/>
      <c r="AJ50" s="282"/>
      <c r="AK50" s="282"/>
      <c r="AL50" s="282">
        <f>W50*0.051</f>
        <v>7283.156999999999</v>
      </c>
      <c r="AM50" s="282"/>
      <c r="AN50" s="282"/>
      <c r="AO50" s="282"/>
      <c r="AP50" s="282"/>
      <c r="AQ50" s="282">
        <f>AB50*0.051</f>
        <v>7574.468999999999</v>
      </c>
      <c r="AR50" s="282"/>
      <c r="AS50" s="282"/>
      <c r="AT50" s="282"/>
      <c r="AU50" s="282"/>
      <c r="AV50" s="282">
        <f>AG50*0.051</f>
        <v>7877.459999999999</v>
      </c>
      <c r="AW50" s="282"/>
      <c r="AX50" s="282"/>
      <c r="AY50" s="282"/>
      <c r="AZ50" s="282"/>
    </row>
    <row r="51" spans="2:52" ht="48" customHeight="1">
      <c r="B51" s="374" t="s">
        <v>556</v>
      </c>
      <c r="C51" s="374"/>
      <c r="D51" s="377" t="s">
        <v>557</v>
      </c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279" t="s">
        <v>558</v>
      </c>
      <c r="V51" s="279"/>
      <c r="W51" s="374" t="s">
        <v>408</v>
      </c>
      <c r="X51" s="374"/>
      <c r="Y51" s="374"/>
      <c r="Z51" s="374"/>
      <c r="AA51" s="374"/>
      <c r="AB51" s="374" t="s">
        <v>408</v>
      </c>
      <c r="AC51" s="374"/>
      <c r="AD51" s="374"/>
      <c r="AE51" s="374"/>
      <c r="AF51" s="374"/>
      <c r="AG51" s="374" t="s">
        <v>408</v>
      </c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</row>
    <row r="52" spans="2:52" ht="33" customHeight="1">
      <c r="B52" s="374" t="s">
        <v>559</v>
      </c>
      <c r="C52" s="374"/>
      <c r="D52" s="377" t="s">
        <v>560</v>
      </c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279" t="s">
        <v>561</v>
      </c>
      <c r="V52" s="279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</row>
    <row r="53" spans="2:52" ht="71.25" customHeight="1">
      <c r="B53" s="374">
        <v>4</v>
      </c>
      <c r="C53" s="374"/>
      <c r="D53" s="378" t="s">
        <v>562</v>
      </c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279" t="s">
        <v>332</v>
      </c>
      <c r="V53" s="279"/>
      <c r="W53" s="374" t="s">
        <v>408</v>
      </c>
      <c r="X53" s="374"/>
      <c r="Y53" s="374"/>
      <c r="Z53" s="374"/>
      <c r="AA53" s="374"/>
      <c r="AB53" s="374" t="s">
        <v>408</v>
      </c>
      <c r="AC53" s="374"/>
      <c r="AD53" s="374"/>
      <c r="AE53" s="374"/>
      <c r="AF53" s="374"/>
      <c r="AG53" s="374" t="s">
        <v>408</v>
      </c>
      <c r="AH53" s="374"/>
      <c r="AI53" s="374"/>
      <c r="AJ53" s="374"/>
      <c r="AK53" s="374"/>
      <c r="AL53" s="282">
        <f>AL54+AL55</f>
        <v>15379.75994</v>
      </c>
      <c r="AM53" s="282"/>
      <c r="AN53" s="282"/>
      <c r="AO53" s="282"/>
      <c r="AP53" s="282"/>
      <c r="AQ53" s="282">
        <f>AQ54+AQ55</f>
        <v>15363.758</v>
      </c>
      <c r="AR53" s="282"/>
      <c r="AS53" s="282"/>
      <c r="AT53" s="282"/>
      <c r="AU53" s="282"/>
      <c r="AV53" s="282">
        <f>AV54+AV55</f>
        <v>16073.25</v>
      </c>
      <c r="AW53" s="282"/>
      <c r="AX53" s="282"/>
      <c r="AY53" s="282"/>
      <c r="AZ53" s="282"/>
    </row>
    <row r="54" spans="2:52" ht="60" customHeight="1">
      <c r="B54" s="374" t="s">
        <v>563</v>
      </c>
      <c r="C54" s="374"/>
      <c r="D54" s="377" t="s">
        <v>564</v>
      </c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279" t="s">
        <v>565</v>
      </c>
      <c r="V54" s="279"/>
      <c r="W54" s="379">
        <v>7547072.97</v>
      </c>
      <c r="X54" s="379"/>
      <c r="Y54" s="379"/>
      <c r="Z54" s="379"/>
      <c r="AA54" s="379"/>
      <c r="AB54" s="282">
        <v>8374797.91</v>
      </c>
      <c r="AC54" s="282"/>
      <c r="AD54" s="282"/>
      <c r="AE54" s="282"/>
      <c r="AF54" s="282"/>
      <c r="AG54" s="282">
        <v>8719754.9</v>
      </c>
      <c r="AH54" s="282"/>
      <c r="AI54" s="282"/>
      <c r="AJ54" s="282"/>
      <c r="AK54" s="282"/>
      <c r="AL54" s="282">
        <f>W54*0.002</f>
        <v>15094.14594</v>
      </c>
      <c r="AM54" s="282"/>
      <c r="AN54" s="282"/>
      <c r="AO54" s="282"/>
      <c r="AP54" s="282"/>
      <c r="AQ54" s="282">
        <v>15066.72</v>
      </c>
      <c r="AR54" s="282"/>
      <c r="AS54" s="282"/>
      <c r="AT54" s="282"/>
      <c r="AU54" s="282"/>
      <c r="AV54" s="282">
        <v>15756.63</v>
      </c>
      <c r="AW54" s="282"/>
      <c r="AX54" s="282"/>
      <c r="AY54" s="282"/>
      <c r="AZ54" s="282"/>
    </row>
    <row r="55" spans="2:52" ht="69" customHeight="1">
      <c r="B55" s="374" t="s">
        <v>566</v>
      </c>
      <c r="C55" s="374"/>
      <c r="D55" s="377" t="s">
        <v>564</v>
      </c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279" t="s">
        <v>567</v>
      </c>
      <c r="V55" s="279"/>
      <c r="W55" s="282">
        <f>W28</f>
        <v>142807</v>
      </c>
      <c r="X55" s="282"/>
      <c r="Y55" s="282"/>
      <c r="Z55" s="282"/>
      <c r="AA55" s="282"/>
      <c r="AB55" s="282">
        <f>AB28</f>
        <v>148519</v>
      </c>
      <c r="AC55" s="282"/>
      <c r="AD55" s="282"/>
      <c r="AE55" s="282"/>
      <c r="AF55" s="282"/>
      <c r="AG55" s="282">
        <f>AG28</f>
        <v>154460</v>
      </c>
      <c r="AH55" s="282"/>
      <c r="AI55" s="282"/>
      <c r="AJ55" s="282"/>
      <c r="AK55" s="282"/>
      <c r="AL55" s="282">
        <f>W55*0.002</f>
        <v>285.61400000000003</v>
      </c>
      <c r="AM55" s="282"/>
      <c r="AN55" s="282"/>
      <c r="AO55" s="282"/>
      <c r="AP55" s="282"/>
      <c r="AQ55" s="282">
        <f>AB55*0.002</f>
        <v>297.038</v>
      </c>
      <c r="AR55" s="282"/>
      <c r="AS55" s="282"/>
      <c r="AT55" s="282"/>
      <c r="AU55" s="282"/>
      <c r="AV55" s="282">
        <v>316.62</v>
      </c>
      <c r="AW55" s="282"/>
      <c r="AX55" s="282"/>
      <c r="AY55" s="282"/>
      <c r="AZ55" s="282"/>
    </row>
    <row r="56" spans="2:52" ht="58.5" customHeight="1">
      <c r="B56" s="374" t="s">
        <v>568</v>
      </c>
      <c r="C56" s="374"/>
      <c r="D56" s="377" t="s">
        <v>569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279" t="s">
        <v>570</v>
      </c>
      <c r="V56" s="279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4"/>
      <c r="AT56" s="374"/>
      <c r="AU56" s="374"/>
      <c r="AV56" s="374"/>
      <c r="AW56" s="374"/>
      <c r="AX56" s="374"/>
      <c r="AY56" s="374"/>
      <c r="AZ56" s="374"/>
    </row>
    <row r="57" spans="2:52" ht="42.75" customHeight="1">
      <c r="B57" s="374">
        <v>5</v>
      </c>
      <c r="C57" s="374"/>
      <c r="D57" s="378" t="s">
        <v>571</v>
      </c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279" t="s">
        <v>334</v>
      </c>
      <c r="V57" s="279"/>
      <c r="W57" s="374" t="s">
        <v>408</v>
      </c>
      <c r="X57" s="374"/>
      <c r="Y57" s="374"/>
      <c r="Z57" s="374"/>
      <c r="AA57" s="374"/>
      <c r="AB57" s="374" t="s">
        <v>408</v>
      </c>
      <c r="AC57" s="374"/>
      <c r="AD57" s="374"/>
      <c r="AE57" s="374"/>
      <c r="AF57" s="374"/>
      <c r="AG57" s="374" t="s">
        <v>408</v>
      </c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  <c r="AZ57" s="374"/>
    </row>
    <row r="58" spans="2:52" ht="20.25" customHeight="1">
      <c r="B58" s="374" t="s">
        <v>572</v>
      </c>
      <c r="C58" s="374"/>
      <c r="D58" s="377" t="s">
        <v>573</v>
      </c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279" t="s">
        <v>574</v>
      </c>
      <c r="V58" s="279"/>
      <c r="W58" s="374" t="s">
        <v>408</v>
      </c>
      <c r="X58" s="374"/>
      <c r="Y58" s="374"/>
      <c r="Z58" s="374"/>
      <c r="AA58" s="374"/>
      <c r="AB58" s="374" t="s">
        <v>408</v>
      </c>
      <c r="AC58" s="374"/>
      <c r="AD58" s="374"/>
      <c r="AE58" s="374"/>
      <c r="AF58" s="374"/>
      <c r="AG58" s="374" t="s">
        <v>408</v>
      </c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  <c r="AZ58" s="374"/>
    </row>
    <row r="59" spans="2:52" ht="33" customHeight="1">
      <c r="B59" s="374" t="s">
        <v>575</v>
      </c>
      <c r="C59" s="374"/>
      <c r="D59" s="377" t="s">
        <v>576</v>
      </c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279" t="s">
        <v>577</v>
      </c>
      <c r="V59" s="279"/>
      <c r="W59" s="374" t="s">
        <v>408</v>
      </c>
      <c r="X59" s="374"/>
      <c r="Y59" s="374"/>
      <c r="Z59" s="374"/>
      <c r="AA59" s="374"/>
      <c r="AB59" s="374" t="s">
        <v>408</v>
      </c>
      <c r="AC59" s="374"/>
      <c r="AD59" s="374"/>
      <c r="AE59" s="374"/>
      <c r="AF59" s="374"/>
      <c r="AG59" s="374" t="s">
        <v>408</v>
      </c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  <c r="AV59" s="374"/>
      <c r="AW59" s="374"/>
      <c r="AX59" s="374"/>
      <c r="AY59" s="374"/>
      <c r="AZ59" s="374"/>
    </row>
    <row r="60" spans="2:52" ht="18" customHeight="1">
      <c r="B60" s="376" t="s">
        <v>407</v>
      </c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283" t="s">
        <v>351</v>
      </c>
      <c r="V60" s="283"/>
      <c r="W60" s="374" t="s">
        <v>408</v>
      </c>
      <c r="X60" s="374"/>
      <c r="Y60" s="374"/>
      <c r="Z60" s="374"/>
      <c r="AA60" s="374"/>
      <c r="AB60" s="374" t="s">
        <v>408</v>
      </c>
      <c r="AC60" s="374"/>
      <c r="AD60" s="374"/>
      <c r="AE60" s="374"/>
      <c r="AF60" s="374"/>
      <c r="AG60" s="374" t="s">
        <v>408</v>
      </c>
      <c r="AH60" s="374"/>
      <c r="AI60" s="374"/>
      <c r="AJ60" s="374"/>
      <c r="AK60" s="374"/>
      <c r="AL60" s="375">
        <f>AL26+AL42+AL48+AL53</f>
        <v>2289042.0275399997</v>
      </c>
      <c r="AM60" s="375"/>
      <c r="AN60" s="375"/>
      <c r="AO60" s="375"/>
      <c r="AP60" s="375"/>
      <c r="AQ60" s="375">
        <f>AQ26+AQ42+AQ48+AQ53</f>
        <v>2447313.0908</v>
      </c>
      <c r="AR60" s="375"/>
      <c r="AS60" s="375"/>
      <c r="AT60" s="375"/>
      <c r="AU60" s="375"/>
      <c r="AV60" s="375">
        <f>AV26+AV42+AV48+AV53</f>
        <v>2553289.1</v>
      </c>
      <c r="AW60" s="375"/>
      <c r="AX60" s="375"/>
      <c r="AY60" s="375"/>
      <c r="AZ60" s="375"/>
    </row>
    <row r="61" spans="2:52" s="124" customFormat="1" ht="6" customHeight="1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6"/>
      <c r="T61" s="126"/>
      <c r="U61" s="39"/>
      <c r="V61" s="39"/>
      <c r="W61" s="39"/>
      <c r="X61" s="39"/>
      <c r="Y61" s="39"/>
      <c r="Z61" s="39"/>
      <c r="AA61" s="39"/>
      <c r="AB61" s="39"/>
      <c r="AC61" s="127"/>
      <c r="AD61" s="127"/>
      <c r="AE61" s="127"/>
      <c r="AF61" s="127"/>
      <c r="AG61" s="127"/>
      <c r="AH61" s="127"/>
      <c r="AI61" s="127"/>
      <c r="AJ61" s="127"/>
      <c r="AK61" s="40"/>
      <c r="AL61" s="40" t="str">
        <f>+D52</f>
        <v>в том числе: 
по тарифу </v>
      </c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</row>
    <row r="62" spans="1:52" s="49" customFormat="1" ht="18" customHeight="1">
      <c r="A62" s="47"/>
      <c r="B62" s="48"/>
      <c r="C62" s="299" t="s">
        <v>424</v>
      </c>
      <c r="D62" s="299"/>
      <c r="E62" s="299"/>
      <c r="F62" s="299"/>
      <c r="G62" s="299"/>
      <c r="H62" s="299"/>
      <c r="I62" s="48"/>
      <c r="J62" s="301" t="str">
        <f>'ФОТ 111'!J182:Y182</f>
        <v>Директор</v>
      </c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48"/>
      <c r="AA62" s="48"/>
      <c r="AB62" s="301"/>
      <c r="AC62" s="301"/>
      <c r="AD62" s="301"/>
      <c r="AE62" s="301"/>
      <c r="AF62" s="301"/>
      <c r="AG62" s="301"/>
      <c r="AH62" s="301"/>
      <c r="AI62" s="47"/>
      <c r="AJ62" s="47"/>
      <c r="AK62" s="301" t="str">
        <f>'ФОТ 111'!AK182:AZ182</f>
        <v>Е.А.Фролова</v>
      </c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</row>
    <row r="63" spans="1:52" s="49" customFormat="1" ht="18" customHeight="1">
      <c r="A63" s="47"/>
      <c r="B63" s="48"/>
      <c r="C63" s="299" t="s">
        <v>426</v>
      </c>
      <c r="D63" s="299"/>
      <c r="E63" s="299"/>
      <c r="F63" s="299"/>
      <c r="G63" s="299"/>
      <c r="H63" s="299"/>
      <c r="I63" s="48"/>
      <c r="J63" s="300" t="s">
        <v>427</v>
      </c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50"/>
      <c r="AA63" s="50"/>
      <c r="AB63" s="300" t="s">
        <v>428</v>
      </c>
      <c r="AC63" s="300"/>
      <c r="AD63" s="300"/>
      <c r="AE63" s="300"/>
      <c r="AF63" s="300"/>
      <c r="AG63" s="300"/>
      <c r="AH63" s="300"/>
      <c r="AI63" s="51"/>
      <c r="AJ63" s="51"/>
      <c r="AK63" s="300" t="s">
        <v>429</v>
      </c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</row>
    <row r="64" spans="1:52" s="49" customFormat="1" ht="0.75" customHeight="1">
      <c r="A64" s="47"/>
      <c r="B64" s="48"/>
      <c r="C64" s="48"/>
      <c r="D64" s="48"/>
      <c r="E64" s="48"/>
      <c r="F64" s="48"/>
      <c r="G64" s="48"/>
      <c r="H64" s="48"/>
      <c r="I64" s="48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1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2:52" s="49" customFormat="1" ht="18" customHeight="1">
      <c r="B65" s="52"/>
      <c r="C65" s="296" t="s">
        <v>430</v>
      </c>
      <c r="D65" s="296"/>
      <c r="E65" s="296"/>
      <c r="F65" s="296"/>
      <c r="G65" s="296"/>
      <c r="H65" s="296"/>
      <c r="I65" s="52"/>
      <c r="J65" s="297" t="str">
        <f>'ФОТ 111'!J185:Y185</f>
        <v>Гл.бухгалтер</v>
      </c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53"/>
      <c r="AA65" s="53"/>
      <c r="AB65" s="297" t="str">
        <f>'ФОТ 111'!AB185:AN185</f>
        <v>Филиппова  Е.И.</v>
      </c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54"/>
      <c r="AP65" s="54"/>
      <c r="AQ65" s="298" t="str">
        <f>'Иные выплаты (112)'!AQ105:AZ105</f>
        <v>59-272</v>
      </c>
      <c r="AR65" s="298"/>
      <c r="AS65" s="298"/>
      <c r="AT65" s="298"/>
      <c r="AU65" s="298"/>
      <c r="AV65" s="298"/>
      <c r="AW65" s="298"/>
      <c r="AX65" s="298"/>
      <c r="AY65" s="298"/>
      <c r="AZ65" s="298"/>
    </row>
    <row r="66" spans="2:52" s="49" customFormat="1" ht="17.25" customHeight="1">
      <c r="B66" s="52"/>
      <c r="C66" s="294"/>
      <c r="D66" s="294"/>
      <c r="E66" s="294"/>
      <c r="F66" s="294"/>
      <c r="G66" s="294"/>
      <c r="H66" s="294"/>
      <c r="I66" s="52"/>
      <c r="J66" s="295" t="s">
        <v>427</v>
      </c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53"/>
      <c r="AA66" s="53"/>
      <c r="AB66" s="295" t="s">
        <v>434</v>
      </c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54"/>
      <c r="AP66" s="54"/>
      <c r="AQ66" s="295" t="s">
        <v>435</v>
      </c>
      <c r="AR66" s="295"/>
      <c r="AS66" s="295"/>
      <c r="AT66" s="295"/>
      <c r="AU66" s="295"/>
      <c r="AV66" s="295"/>
      <c r="AW66" s="295"/>
      <c r="AX66" s="295"/>
      <c r="AY66" s="295"/>
      <c r="AZ66" s="295"/>
    </row>
    <row r="67" spans="2:52" s="49" customFormat="1" ht="18" customHeight="1" hidden="1">
      <c r="B67" s="52"/>
      <c r="C67" s="52"/>
      <c r="D67" s="52"/>
      <c r="E67" s="52"/>
      <c r="F67" s="52"/>
      <c r="G67" s="52"/>
      <c r="H67" s="52"/>
      <c r="I67" s="52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52"/>
      <c r="AA67" s="52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56"/>
      <c r="AP67" s="56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</row>
    <row r="68" spans="2:53" s="49" customFormat="1" ht="18" customHeight="1">
      <c r="B68" s="56"/>
      <c r="C68" s="57" t="s">
        <v>436</v>
      </c>
      <c r="D68" s="292" t="s">
        <v>35</v>
      </c>
      <c r="E68" s="292"/>
      <c r="F68" s="52" t="s">
        <v>436</v>
      </c>
      <c r="G68" s="58"/>
      <c r="H68" s="292" t="s">
        <v>10</v>
      </c>
      <c r="I68" s="292"/>
      <c r="J68" s="292"/>
      <c r="K68" s="292"/>
      <c r="L68" s="292"/>
      <c r="M68" s="292"/>
      <c r="N68" s="59"/>
      <c r="O68" s="60"/>
      <c r="P68" s="128" t="s">
        <v>578</v>
      </c>
      <c r="Q68" s="293">
        <v>20</v>
      </c>
      <c r="R68" s="293"/>
      <c r="S68" s="52" t="s">
        <v>437</v>
      </c>
      <c r="T68" s="59"/>
      <c r="U68" s="59"/>
      <c r="V68" s="59"/>
      <c r="W68" s="59"/>
      <c r="X68" s="56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6"/>
      <c r="AW68" s="56"/>
      <c r="AX68" s="56"/>
      <c r="AY68" s="56"/>
      <c r="AZ68" s="56"/>
      <c r="BA68" s="56"/>
    </row>
  </sheetData>
  <sheetProtection selectLockedCells="1" selectUnlockedCells="1"/>
  <mergeCells count="371">
    <mergeCell ref="B1:AZ1"/>
    <mergeCell ref="A2:K2"/>
    <mergeCell ref="L2:AZ2"/>
    <mergeCell ref="A3:K3"/>
    <mergeCell ref="L3:AZ3"/>
    <mergeCell ref="A4:K4"/>
    <mergeCell ref="L4:AZ4"/>
    <mergeCell ref="A5:K5"/>
    <mergeCell ref="B8:Y10"/>
    <mergeCell ref="Z8:AB10"/>
    <mergeCell ref="AC8:AZ8"/>
    <mergeCell ref="AC9:AJ10"/>
    <mergeCell ref="AK9:AR10"/>
    <mergeCell ref="AS9:AZ10"/>
    <mergeCell ref="AS11:AZ11"/>
    <mergeCell ref="B12:Y12"/>
    <mergeCell ref="Z12:AB12"/>
    <mergeCell ref="AC12:AJ12"/>
    <mergeCell ref="AK12:AR12"/>
    <mergeCell ref="AS12:AZ12"/>
    <mergeCell ref="B11:Y11"/>
    <mergeCell ref="Z11:AB11"/>
    <mergeCell ref="AC11:AJ11"/>
    <mergeCell ref="AK11:AR11"/>
    <mergeCell ref="AS13:AZ13"/>
    <mergeCell ref="B14:Y14"/>
    <mergeCell ref="Z14:AB14"/>
    <mergeCell ref="AC14:AJ14"/>
    <mergeCell ref="AK14:AR14"/>
    <mergeCell ref="AS14:AZ14"/>
    <mergeCell ref="B13:Y13"/>
    <mergeCell ref="Z13:AB13"/>
    <mergeCell ref="AC13:AJ13"/>
    <mergeCell ref="AK13:AR13"/>
    <mergeCell ref="AS15:AZ15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B17:Y17"/>
    <mergeCell ref="Z17:AB17"/>
    <mergeCell ref="AC17:AJ17"/>
    <mergeCell ref="AK17:AR17"/>
    <mergeCell ref="AS17:AZ17"/>
    <mergeCell ref="B18:AZ18"/>
    <mergeCell ref="B19:AZ19"/>
    <mergeCell ref="B21:C24"/>
    <mergeCell ref="D21:T24"/>
    <mergeCell ref="U21:V24"/>
    <mergeCell ref="W21:AK22"/>
    <mergeCell ref="AL21:AZ22"/>
    <mergeCell ref="W23:AA24"/>
    <mergeCell ref="AB23:AF24"/>
    <mergeCell ref="AG23:AK24"/>
    <mergeCell ref="AL23:AP24"/>
    <mergeCell ref="AQ23:AU24"/>
    <mergeCell ref="AV23:AZ24"/>
    <mergeCell ref="B25:C25"/>
    <mergeCell ref="D25:T25"/>
    <mergeCell ref="U25:V25"/>
    <mergeCell ref="W25:AA25"/>
    <mergeCell ref="AB25:AF25"/>
    <mergeCell ref="AG25:AK25"/>
    <mergeCell ref="AL25:AP25"/>
    <mergeCell ref="AQ25:AU25"/>
    <mergeCell ref="AV25:AZ25"/>
    <mergeCell ref="B26:C26"/>
    <mergeCell ref="D26:T26"/>
    <mergeCell ref="U26:V26"/>
    <mergeCell ref="W26:AA26"/>
    <mergeCell ref="AB26:AF26"/>
    <mergeCell ref="AG26:AK26"/>
    <mergeCell ref="AL26:AP26"/>
    <mergeCell ref="AQ26:AU26"/>
    <mergeCell ref="AV26:AZ26"/>
    <mergeCell ref="B27:C27"/>
    <mergeCell ref="D27:T27"/>
    <mergeCell ref="U27:V27"/>
    <mergeCell ref="W27:AA27"/>
    <mergeCell ref="AB27:AF27"/>
    <mergeCell ref="AG27:AK27"/>
    <mergeCell ref="AL27:AP27"/>
    <mergeCell ref="AQ27:AU27"/>
    <mergeCell ref="AV27:AZ27"/>
    <mergeCell ref="B28:C28"/>
    <mergeCell ref="D28:T28"/>
    <mergeCell ref="U28:V28"/>
    <mergeCell ref="W28:AA28"/>
    <mergeCell ref="AB28:AF28"/>
    <mergeCell ref="AG28:AK28"/>
    <mergeCell ref="AL28:AP28"/>
    <mergeCell ref="AQ28:AU28"/>
    <mergeCell ref="AV28:AZ28"/>
    <mergeCell ref="B29:C29"/>
    <mergeCell ref="D29:T29"/>
    <mergeCell ref="U29:V29"/>
    <mergeCell ref="W29:AA29"/>
    <mergeCell ref="AB29:AF29"/>
    <mergeCell ref="AG29:AK29"/>
    <mergeCell ref="AL29:AP29"/>
    <mergeCell ref="AQ29:AU29"/>
    <mergeCell ref="AV29:AZ29"/>
    <mergeCell ref="B30:C30"/>
    <mergeCell ref="D30:T30"/>
    <mergeCell ref="U30:V30"/>
    <mergeCell ref="W30:AA30"/>
    <mergeCell ref="AB30:AF30"/>
    <mergeCell ref="AG30:AK30"/>
    <mergeCell ref="AL30:AP30"/>
    <mergeCell ref="AQ30:AU30"/>
    <mergeCell ref="AV30:AZ30"/>
    <mergeCell ref="B31:C31"/>
    <mergeCell ref="D31:T31"/>
    <mergeCell ref="U31:V31"/>
    <mergeCell ref="W31:AA31"/>
    <mergeCell ref="AB31:AF31"/>
    <mergeCell ref="AG31:AK31"/>
    <mergeCell ref="AL31:AP31"/>
    <mergeCell ref="AQ31:AU31"/>
    <mergeCell ref="AV31:AZ31"/>
    <mergeCell ref="B32:C32"/>
    <mergeCell ref="D32:T32"/>
    <mergeCell ref="U32:V32"/>
    <mergeCell ref="W32:AA32"/>
    <mergeCell ref="AB32:AF32"/>
    <mergeCell ref="AG32:AK32"/>
    <mergeCell ref="AL32:AP32"/>
    <mergeCell ref="AQ32:AU32"/>
    <mergeCell ref="AV32:AZ32"/>
    <mergeCell ref="B33:C33"/>
    <mergeCell ref="D33:T33"/>
    <mergeCell ref="U33:V33"/>
    <mergeCell ref="W33:AA33"/>
    <mergeCell ref="AB33:AF33"/>
    <mergeCell ref="AG33:AK33"/>
    <mergeCell ref="AL33:AP33"/>
    <mergeCell ref="AQ33:AU33"/>
    <mergeCell ref="AV33:AZ33"/>
    <mergeCell ref="B34:C34"/>
    <mergeCell ref="D34:T34"/>
    <mergeCell ref="U34:V34"/>
    <mergeCell ref="W34:AA34"/>
    <mergeCell ref="AB34:AF34"/>
    <mergeCell ref="AG34:AK34"/>
    <mergeCell ref="AL34:AP34"/>
    <mergeCell ref="AQ34:AU34"/>
    <mergeCell ref="AV34:AZ34"/>
    <mergeCell ref="B35:C35"/>
    <mergeCell ref="D35:T35"/>
    <mergeCell ref="U35:V35"/>
    <mergeCell ref="W35:AA35"/>
    <mergeCell ref="AB35:AF35"/>
    <mergeCell ref="AG35:AK35"/>
    <mergeCell ref="AL35:AP35"/>
    <mergeCell ref="AQ35:AU35"/>
    <mergeCell ref="AV35:AZ35"/>
    <mergeCell ref="A36:AZ36"/>
    <mergeCell ref="B37:C40"/>
    <mergeCell ref="D37:T40"/>
    <mergeCell ref="U37:V40"/>
    <mergeCell ref="W37:AK38"/>
    <mergeCell ref="AL37:AZ38"/>
    <mergeCell ref="W39:AA40"/>
    <mergeCell ref="AB39:AF40"/>
    <mergeCell ref="AG39:AK40"/>
    <mergeCell ref="AL39:AP40"/>
    <mergeCell ref="AQ39:AU40"/>
    <mergeCell ref="AV39:AZ40"/>
    <mergeCell ref="B41:C41"/>
    <mergeCell ref="D41:T41"/>
    <mergeCell ref="U41:V41"/>
    <mergeCell ref="W41:AA41"/>
    <mergeCell ref="AB41:AF41"/>
    <mergeCell ref="AG41:AK41"/>
    <mergeCell ref="AL41:AP41"/>
    <mergeCell ref="AQ41:AU41"/>
    <mergeCell ref="AV41:AZ41"/>
    <mergeCell ref="B42:C42"/>
    <mergeCell ref="D42:T42"/>
    <mergeCell ref="U42:V42"/>
    <mergeCell ref="W42:AA42"/>
    <mergeCell ref="AB42:AF42"/>
    <mergeCell ref="AG42:AK42"/>
    <mergeCell ref="AL42:AP42"/>
    <mergeCell ref="AQ42:AU42"/>
    <mergeCell ref="AV42:AZ42"/>
    <mergeCell ref="B43:C43"/>
    <mergeCell ref="D43:T43"/>
    <mergeCell ref="U43:V43"/>
    <mergeCell ref="W43:AA43"/>
    <mergeCell ref="AB43:AF43"/>
    <mergeCell ref="AG43:AK43"/>
    <mergeCell ref="AL43:AP43"/>
    <mergeCell ref="AQ43:AU43"/>
    <mergeCell ref="AV43:AZ43"/>
    <mergeCell ref="B44:C44"/>
    <mergeCell ref="D44:T44"/>
    <mergeCell ref="U44:V44"/>
    <mergeCell ref="W44:AA44"/>
    <mergeCell ref="AB44:AF44"/>
    <mergeCell ref="AG44:AK44"/>
    <mergeCell ref="AL44:AP44"/>
    <mergeCell ref="AQ44:AU44"/>
    <mergeCell ref="AV44:AZ44"/>
    <mergeCell ref="B45:C45"/>
    <mergeCell ref="D45:T45"/>
    <mergeCell ref="U45:V45"/>
    <mergeCell ref="W45:AA45"/>
    <mergeCell ref="AB45:AF45"/>
    <mergeCell ref="AG45:AK45"/>
    <mergeCell ref="AL45:AP45"/>
    <mergeCell ref="AQ45:AU45"/>
    <mergeCell ref="AV45:AZ45"/>
    <mergeCell ref="B46:C46"/>
    <mergeCell ref="D46:T46"/>
    <mergeCell ref="U46:V46"/>
    <mergeCell ref="W46:AA46"/>
    <mergeCell ref="AB46:AF46"/>
    <mergeCell ref="AG46:AK46"/>
    <mergeCell ref="AL46:AP46"/>
    <mergeCell ref="AQ46:AU46"/>
    <mergeCell ref="AV46:AZ46"/>
    <mergeCell ref="B47:C47"/>
    <mergeCell ref="D47:T47"/>
    <mergeCell ref="U47:V47"/>
    <mergeCell ref="W47:AA47"/>
    <mergeCell ref="AB47:AF47"/>
    <mergeCell ref="AG47:AK47"/>
    <mergeCell ref="AL47:AP47"/>
    <mergeCell ref="AQ47:AU47"/>
    <mergeCell ref="AV47:AZ47"/>
    <mergeCell ref="B48:C48"/>
    <mergeCell ref="D48:T48"/>
    <mergeCell ref="U48:V48"/>
    <mergeCell ref="W48:AA48"/>
    <mergeCell ref="AB48:AF48"/>
    <mergeCell ref="AG48:AK48"/>
    <mergeCell ref="AL48:AP48"/>
    <mergeCell ref="AQ48:AU48"/>
    <mergeCell ref="AV48:AZ48"/>
    <mergeCell ref="B49:C49"/>
    <mergeCell ref="D49:T49"/>
    <mergeCell ref="U49:V49"/>
    <mergeCell ref="W49:AA49"/>
    <mergeCell ref="AB49:AF49"/>
    <mergeCell ref="AG49:AK49"/>
    <mergeCell ref="AL49:AP49"/>
    <mergeCell ref="AQ49:AU49"/>
    <mergeCell ref="AV49:AZ49"/>
    <mergeCell ref="B50:C50"/>
    <mergeCell ref="D50:T50"/>
    <mergeCell ref="U50:V50"/>
    <mergeCell ref="W50:AA50"/>
    <mergeCell ref="AB50:AF50"/>
    <mergeCell ref="AG50:AK50"/>
    <mergeCell ref="AL50:AP50"/>
    <mergeCell ref="AQ50:AU50"/>
    <mergeCell ref="AV50:AZ50"/>
    <mergeCell ref="B51:C51"/>
    <mergeCell ref="D51:T51"/>
    <mergeCell ref="U51:V51"/>
    <mergeCell ref="W51:AA51"/>
    <mergeCell ref="AB51:AF51"/>
    <mergeCell ref="AG51:AK51"/>
    <mergeCell ref="AL51:AP51"/>
    <mergeCell ref="AQ51:AU51"/>
    <mergeCell ref="AV51:AZ51"/>
    <mergeCell ref="B52:C52"/>
    <mergeCell ref="D52:T52"/>
    <mergeCell ref="U52:V52"/>
    <mergeCell ref="W52:AA52"/>
    <mergeCell ref="AB52:AF52"/>
    <mergeCell ref="AG52:AK52"/>
    <mergeCell ref="AL52:AP52"/>
    <mergeCell ref="AQ52:AU52"/>
    <mergeCell ref="AV52:AZ52"/>
    <mergeCell ref="B53:C53"/>
    <mergeCell ref="D53:T53"/>
    <mergeCell ref="U53:V53"/>
    <mergeCell ref="W53:AA53"/>
    <mergeCell ref="AB53:AF53"/>
    <mergeCell ref="AG53:AK53"/>
    <mergeCell ref="AL53:AP53"/>
    <mergeCell ref="AQ53:AU53"/>
    <mergeCell ref="AV53:AZ53"/>
    <mergeCell ref="B54:C54"/>
    <mergeCell ref="D54:T54"/>
    <mergeCell ref="U54:V54"/>
    <mergeCell ref="W54:AA54"/>
    <mergeCell ref="AB54:AF54"/>
    <mergeCell ref="AG54:AK54"/>
    <mergeCell ref="AL54:AP54"/>
    <mergeCell ref="AQ54:AU54"/>
    <mergeCell ref="AV54:AZ54"/>
    <mergeCell ref="B55:C55"/>
    <mergeCell ref="D55:T55"/>
    <mergeCell ref="U55:V55"/>
    <mergeCell ref="W55:AA55"/>
    <mergeCell ref="AB55:AF55"/>
    <mergeCell ref="AG55:AK55"/>
    <mergeCell ref="AL55:AP55"/>
    <mergeCell ref="AQ55:AU55"/>
    <mergeCell ref="AV55:AZ55"/>
    <mergeCell ref="B56:C56"/>
    <mergeCell ref="D56:T56"/>
    <mergeCell ref="U56:V56"/>
    <mergeCell ref="W56:AA56"/>
    <mergeCell ref="AB56:AF56"/>
    <mergeCell ref="AG56:AK56"/>
    <mergeCell ref="AL56:AP56"/>
    <mergeCell ref="AQ56:AU56"/>
    <mergeCell ref="AV56:AZ56"/>
    <mergeCell ref="B57:C57"/>
    <mergeCell ref="D57:T57"/>
    <mergeCell ref="U57:V57"/>
    <mergeCell ref="W57:AA57"/>
    <mergeCell ref="AB57:AF57"/>
    <mergeCell ref="AG57:AK57"/>
    <mergeCell ref="AL57:AP57"/>
    <mergeCell ref="AQ57:AU57"/>
    <mergeCell ref="AV57:AZ57"/>
    <mergeCell ref="B58:C58"/>
    <mergeCell ref="D58:T58"/>
    <mergeCell ref="U58:V58"/>
    <mergeCell ref="W58:AA58"/>
    <mergeCell ref="AB58:AF58"/>
    <mergeCell ref="AG58:AK58"/>
    <mergeCell ref="AL58:AP58"/>
    <mergeCell ref="AQ58:AU58"/>
    <mergeCell ref="AV58:AZ58"/>
    <mergeCell ref="B59:C59"/>
    <mergeCell ref="D59:T59"/>
    <mergeCell ref="U59:V59"/>
    <mergeCell ref="W59:AA59"/>
    <mergeCell ref="AB59:AF59"/>
    <mergeCell ref="AG59:AK59"/>
    <mergeCell ref="AL59:AP59"/>
    <mergeCell ref="AQ59:AU59"/>
    <mergeCell ref="AV59:AZ59"/>
    <mergeCell ref="B60:T60"/>
    <mergeCell ref="U60:V60"/>
    <mergeCell ref="W60:AA60"/>
    <mergeCell ref="AB60:AF60"/>
    <mergeCell ref="AG60:AK60"/>
    <mergeCell ref="AL60:AP60"/>
    <mergeCell ref="AQ60:AU60"/>
    <mergeCell ref="AV60:AZ60"/>
    <mergeCell ref="C62:H62"/>
    <mergeCell ref="J62:Y62"/>
    <mergeCell ref="AB62:AH62"/>
    <mergeCell ref="AK62:AZ62"/>
    <mergeCell ref="C63:H63"/>
    <mergeCell ref="J63:Y63"/>
    <mergeCell ref="AB63:AH63"/>
    <mergeCell ref="AK63:AZ63"/>
    <mergeCell ref="AB66:AN66"/>
    <mergeCell ref="AQ66:AZ66"/>
    <mergeCell ref="C65:H65"/>
    <mergeCell ref="J65:Y65"/>
    <mergeCell ref="AB65:AN65"/>
    <mergeCell ref="AQ65:AZ65"/>
    <mergeCell ref="D68:E68"/>
    <mergeCell ref="H68:M68"/>
    <mergeCell ref="Q68:R68"/>
    <mergeCell ref="C66:H66"/>
    <mergeCell ref="J66:Y66"/>
  </mergeCells>
  <printOptions/>
  <pageMargins left="0.5902777777777778" right="0.39375" top="0.39375" bottom="0.27569444444444446" header="0.5118055555555555" footer="0.5118055555555555"/>
  <pageSetup horizontalDpi="300" verticalDpi="300" orientation="landscape" paperSize="9" scale="75" r:id="rId1"/>
  <rowBreaks count="4" manualBreakCount="4">
    <brk id="18" max="255" man="1"/>
    <brk id="35" max="255" man="1"/>
    <brk id="47" max="255" man="1"/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="75" zoomScaleNormal="75" zoomScaleSheetLayoutView="100" workbookViewId="0" topLeftCell="A1">
      <selection activeCell="B26" sqref="B26"/>
    </sheetView>
  </sheetViews>
  <sheetFormatPr defaultColWidth="9.140625" defaultRowHeight="15"/>
  <cols>
    <col min="1" max="1" width="1.57421875" style="62" customWidth="1"/>
    <col min="2" max="52" width="3.8515625" style="62" customWidth="1"/>
    <col min="53" max="54" width="0.85546875" style="62" customWidth="1"/>
    <col min="55" max="16384" width="0.85546875" style="6" customWidth="1"/>
  </cols>
  <sheetData>
    <row r="1" spans="1:52" ht="5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</row>
    <row r="2" spans="1:56" s="130" customFormat="1" ht="49.5" customHeight="1">
      <c r="A2" s="370" t="s">
        <v>579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129"/>
      <c r="BB2" s="62"/>
      <c r="BC2" s="6"/>
      <c r="BD2" s="6"/>
    </row>
    <row r="3" spans="1:56" s="131" customFormat="1" ht="15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11"/>
      <c r="BD3" s="11"/>
    </row>
    <row r="4" spans="1:56" s="130" customFormat="1" ht="15" customHeight="1">
      <c r="A4" s="371" t="s">
        <v>307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132"/>
      <c r="BB4" s="62"/>
      <c r="BC4" s="6"/>
      <c r="BD4" s="6"/>
    </row>
    <row r="5" spans="1:56" s="130" customFormat="1" ht="15" customHeight="1">
      <c r="A5" s="101" t="s">
        <v>309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101"/>
      <c r="BB5" s="62"/>
      <c r="BC5" s="6"/>
      <c r="BD5" s="6"/>
    </row>
    <row r="6" spans="1:56" s="130" customFormat="1" ht="1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368" t="s">
        <v>311</v>
      </c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133"/>
      <c r="BB6" s="62"/>
      <c r="BC6" s="6"/>
      <c r="BD6" s="6"/>
    </row>
    <row r="7" spans="1:56" s="131" customFormat="1" ht="15" customHeight="1">
      <c r="A7" s="101" t="s">
        <v>312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 t="s">
        <v>313</v>
      </c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98"/>
      <c r="BC7" s="11"/>
      <c r="BD7" s="11"/>
    </row>
    <row r="8" spans="1:56" s="130" customFormat="1" ht="1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"/>
      <c r="BD8" s="6"/>
    </row>
    <row r="9" spans="1:56" s="135" customFormat="1" ht="15">
      <c r="A9" s="47"/>
      <c r="B9" s="369" t="s">
        <v>580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134"/>
      <c r="AU9" s="134"/>
      <c r="AV9" s="134"/>
      <c r="AW9" s="134"/>
      <c r="AX9" s="134"/>
      <c r="AY9" s="134"/>
      <c r="AZ9" s="134"/>
      <c r="BA9" s="47"/>
      <c r="BB9" s="47"/>
      <c r="BC9" s="63"/>
      <c r="BD9" s="63"/>
    </row>
    <row r="10" spans="1:56" s="135" customFormat="1" ht="18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63"/>
      <c r="BD10" s="63"/>
    </row>
    <row r="11" spans="1:56" s="135" customFormat="1" ht="21" customHeight="1">
      <c r="A11" s="47"/>
      <c r="B11" s="303" t="s">
        <v>315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 t="s">
        <v>316</v>
      </c>
      <c r="AA11" s="303"/>
      <c r="AB11" s="303"/>
      <c r="AC11" s="303" t="s">
        <v>317</v>
      </c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47"/>
      <c r="BB11" s="47"/>
      <c r="BC11" s="63"/>
      <c r="BD11" s="63"/>
    </row>
    <row r="12" spans="1:56" s="135" customFormat="1" ht="21" customHeight="1">
      <c r="A12" s="47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 t="s">
        <v>581</v>
      </c>
      <c r="AD12" s="303"/>
      <c r="AE12" s="303"/>
      <c r="AF12" s="303"/>
      <c r="AG12" s="303"/>
      <c r="AH12" s="303"/>
      <c r="AI12" s="303"/>
      <c r="AJ12" s="303"/>
      <c r="AK12" s="303" t="s">
        <v>441</v>
      </c>
      <c r="AL12" s="303"/>
      <c r="AM12" s="303"/>
      <c r="AN12" s="303"/>
      <c r="AO12" s="303"/>
      <c r="AP12" s="303"/>
      <c r="AQ12" s="303"/>
      <c r="AR12" s="303"/>
      <c r="AS12" s="303" t="s">
        <v>442</v>
      </c>
      <c r="AT12" s="303"/>
      <c r="AU12" s="303"/>
      <c r="AV12" s="303"/>
      <c r="AW12" s="303"/>
      <c r="AX12" s="303"/>
      <c r="AY12" s="303"/>
      <c r="AZ12" s="303"/>
      <c r="BA12" s="47"/>
      <c r="BB12" s="47"/>
      <c r="BC12" s="63"/>
      <c r="BD12" s="63"/>
    </row>
    <row r="13" spans="1:56" s="135" customFormat="1" ht="24.75" customHeight="1">
      <c r="A13" s="47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47"/>
      <c r="BB13" s="47"/>
      <c r="BC13" s="63"/>
      <c r="BD13" s="63"/>
    </row>
    <row r="14" spans="1:54" s="68" customFormat="1" ht="15" customHeight="1">
      <c r="A14" s="66"/>
      <c r="B14" s="312">
        <v>1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 t="s">
        <v>321</v>
      </c>
      <c r="AA14" s="312"/>
      <c r="AB14" s="312"/>
      <c r="AC14" s="312" t="s">
        <v>322</v>
      </c>
      <c r="AD14" s="312"/>
      <c r="AE14" s="312"/>
      <c r="AF14" s="312"/>
      <c r="AG14" s="312"/>
      <c r="AH14" s="312"/>
      <c r="AI14" s="312"/>
      <c r="AJ14" s="312"/>
      <c r="AK14" s="312" t="s">
        <v>323</v>
      </c>
      <c r="AL14" s="312"/>
      <c r="AM14" s="312"/>
      <c r="AN14" s="312"/>
      <c r="AO14" s="312"/>
      <c r="AP14" s="312"/>
      <c r="AQ14" s="312"/>
      <c r="AR14" s="312"/>
      <c r="AS14" s="312" t="s">
        <v>324</v>
      </c>
      <c r="AT14" s="312"/>
      <c r="AU14" s="312"/>
      <c r="AV14" s="312"/>
      <c r="AW14" s="312"/>
      <c r="AX14" s="312"/>
      <c r="AY14" s="312"/>
      <c r="AZ14" s="312"/>
      <c r="BA14" s="66"/>
      <c r="BB14" s="66"/>
    </row>
    <row r="15" spans="1:54" s="68" customFormat="1" ht="15" customHeight="1">
      <c r="A15" s="66"/>
      <c r="B15" s="320" t="s">
        <v>443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43" t="s">
        <v>326</v>
      </c>
      <c r="AA15" s="343"/>
      <c r="AB15" s="34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66"/>
      <c r="BB15" s="66"/>
    </row>
    <row r="16" spans="1:54" s="68" customFormat="1" ht="15" customHeight="1">
      <c r="A16" s="66"/>
      <c r="B16" s="320" t="s">
        <v>582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43" t="s">
        <v>328</v>
      </c>
      <c r="AA16" s="343"/>
      <c r="AB16" s="34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66"/>
      <c r="BB16" s="66"/>
    </row>
    <row r="17" spans="1:54" s="69" customFormat="1" ht="17.25" customHeight="1">
      <c r="A17" s="47"/>
      <c r="B17" s="319" t="s">
        <v>583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43" t="s">
        <v>330</v>
      </c>
      <c r="AA17" s="343"/>
      <c r="AB17" s="34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47"/>
      <c r="BB17" s="47"/>
    </row>
    <row r="18" spans="1:54" s="69" customFormat="1" ht="17.25" customHeight="1">
      <c r="A18" s="47"/>
      <c r="B18" s="320" t="s">
        <v>489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43" t="s">
        <v>332</v>
      </c>
      <c r="AA18" s="343"/>
      <c r="AB18" s="34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47"/>
      <c r="BB18" s="47"/>
    </row>
    <row r="19" spans="1:54" s="69" customFormat="1" ht="14.25" customHeight="1">
      <c r="A19" s="47"/>
      <c r="B19" s="391" t="s">
        <v>584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43" t="s">
        <v>334</v>
      </c>
      <c r="AA19" s="343"/>
      <c r="AB19" s="34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47"/>
      <c r="BB19" s="47"/>
    </row>
    <row r="20" spans="1:54" s="69" customFormat="1" ht="17.25" customHeight="1">
      <c r="A20" s="47"/>
      <c r="B20" s="396" t="s">
        <v>585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43" t="s">
        <v>336</v>
      </c>
      <c r="AA20" s="343"/>
      <c r="AB20" s="34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47"/>
      <c r="BB20" s="47"/>
    </row>
    <row r="21" spans="1:54" s="63" customFormat="1" ht="18" customHeight="1">
      <c r="A21" s="47"/>
      <c r="B21" s="311" t="s">
        <v>350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43" t="s">
        <v>351</v>
      </c>
      <c r="AA21" s="343"/>
      <c r="AB21" s="34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47"/>
      <c r="BB21" s="47"/>
    </row>
    <row r="22" spans="1:54" s="63" customFormat="1" ht="15" customHeight="1">
      <c r="A22" s="47"/>
      <c r="B22" s="394" t="s">
        <v>586</v>
      </c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108"/>
      <c r="AA22" s="108"/>
      <c r="AB22" s="108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47"/>
      <c r="BB22" s="47"/>
    </row>
    <row r="23" spans="1:256" ht="15.75" customHeight="1">
      <c r="A23" s="17"/>
      <c r="B23" s="395" t="s">
        <v>587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17"/>
      <c r="B24" s="18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54" s="137" customFormat="1" ht="0.7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0"/>
      <c r="BB25" s="110"/>
    </row>
    <row r="26" spans="1:54" s="63" customFormat="1" ht="18" customHeight="1">
      <c r="A26" s="47"/>
      <c r="B26" s="289" t="s">
        <v>588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47"/>
      <c r="BB26" s="47"/>
    </row>
    <row r="27" spans="1:54" s="63" customFormat="1" ht="15" customHeight="1">
      <c r="A27" s="4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47"/>
      <c r="BB27" s="47"/>
    </row>
    <row r="28" spans="1:54" s="63" customFormat="1" ht="17.25" customHeight="1">
      <c r="A28" s="47"/>
      <c r="B28" s="303" t="s">
        <v>315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 t="s">
        <v>316</v>
      </c>
      <c r="AA28" s="303"/>
      <c r="AB28" s="303"/>
      <c r="AC28" s="303" t="s">
        <v>317</v>
      </c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47"/>
      <c r="BB28" s="47"/>
    </row>
    <row r="29" spans="1:54" s="63" customFormat="1" ht="19.5" customHeight="1">
      <c r="A29" s="47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 t="s">
        <v>581</v>
      </c>
      <c r="AD29" s="303"/>
      <c r="AE29" s="303"/>
      <c r="AF29" s="303"/>
      <c r="AG29" s="303"/>
      <c r="AH29" s="303"/>
      <c r="AI29" s="303"/>
      <c r="AJ29" s="303"/>
      <c r="AK29" s="303" t="s">
        <v>441</v>
      </c>
      <c r="AL29" s="303"/>
      <c r="AM29" s="303"/>
      <c r="AN29" s="303"/>
      <c r="AO29" s="303"/>
      <c r="AP29" s="303"/>
      <c r="AQ29" s="303"/>
      <c r="AR29" s="303"/>
      <c r="AS29" s="303" t="s">
        <v>442</v>
      </c>
      <c r="AT29" s="303"/>
      <c r="AU29" s="303"/>
      <c r="AV29" s="303"/>
      <c r="AW29" s="303"/>
      <c r="AX29" s="303"/>
      <c r="AY29" s="303"/>
      <c r="AZ29" s="303"/>
      <c r="BA29" s="47"/>
      <c r="BB29" s="47"/>
    </row>
    <row r="30" spans="1:54" s="63" customFormat="1" ht="24.75" customHeight="1">
      <c r="A30" s="47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47"/>
      <c r="BB30" s="47"/>
    </row>
    <row r="31" spans="1:54" s="138" customFormat="1" ht="15" customHeight="1">
      <c r="A31" s="66"/>
      <c r="B31" s="312">
        <v>1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 t="s">
        <v>321</v>
      </c>
      <c r="AA31" s="312"/>
      <c r="AB31" s="312"/>
      <c r="AC31" s="312" t="s">
        <v>322</v>
      </c>
      <c r="AD31" s="312"/>
      <c r="AE31" s="312"/>
      <c r="AF31" s="312"/>
      <c r="AG31" s="312"/>
      <c r="AH31" s="312"/>
      <c r="AI31" s="312"/>
      <c r="AJ31" s="312"/>
      <c r="AK31" s="312" t="s">
        <v>323</v>
      </c>
      <c r="AL31" s="312"/>
      <c r="AM31" s="312"/>
      <c r="AN31" s="312"/>
      <c r="AO31" s="312"/>
      <c r="AP31" s="312"/>
      <c r="AQ31" s="312"/>
      <c r="AR31" s="312"/>
      <c r="AS31" s="312" t="s">
        <v>324</v>
      </c>
      <c r="AT31" s="312"/>
      <c r="AU31" s="312"/>
      <c r="AV31" s="312"/>
      <c r="AW31" s="312"/>
      <c r="AX31" s="312"/>
      <c r="AY31" s="312"/>
      <c r="AZ31" s="312"/>
      <c r="BA31" s="67"/>
      <c r="BB31" s="66"/>
    </row>
    <row r="32" spans="1:54" s="138" customFormat="1" ht="23.25" customHeight="1">
      <c r="A32" s="66"/>
      <c r="B32" s="393" t="s">
        <v>589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15" t="s">
        <v>342</v>
      </c>
      <c r="AA32" s="315"/>
      <c r="AB32" s="315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66"/>
      <c r="BB32" s="66"/>
    </row>
    <row r="33" spans="1:54" s="63" customFormat="1" ht="18" customHeight="1">
      <c r="A33" s="47"/>
      <c r="B33" s="311" t="s">
        <v>407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43" t="s">
        <v>351</v>
      </c>
      <c r="AA33" s="343"/>
      <c r="AB33" s="34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47"/>
      <c r="BB33" s="47"/>
    </row>
    <row r="34" spans="1:54" s="63" customFormat="1" ht="9" customHeight="1">
      <c r="A34" s="4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47"/>
      <c r="BB34" s="47"/>
    </row>
    <row r="35" spans="1:54" s="63" customFormat="1" ht="18" customHeight="1">
      <c r="A35" s="47"/>
      <c r="B35" s="289" t="s">
        <v>590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47"/>
      <c r="BB35" s="47"/>
    </row>
    <row r="36" spans="1:54" s="63" customFormat="1" ht="7.5" customHeight="1">
      <c r="A36" s="7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</row>
    <row r="37" spans="1:60" s="79" customFormat="1" ht="30" customHeight="1">
      <c r="A37" s="71"/>
      <c r="B37" s="303" t="s">
        <v>415</v>
      </c>
      <c r="C37" s="303"/>
      <c r="D37" s="303"/>
      <c r="E37" s="303"/>
      <c r="F37" s="303"/>
      <c r="G37" s="303"/>
      <c r="H37" s="303" t="s">
        <v>357</v>
      </c>
      <c r="I37" s="303"/>
      <c r="J37" s="303" t="s">
        <v>591</v>
      </c>
      <c r="K37" s="303"/>
      <c r="L37" s="303"/>
      <c r="M37" s="303"/>
      <c r="N37" s="303" t="s">
        <v>467</v>
      </c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 t="s">
        <v>468</v>
      </c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 t="s">
        <v>469</v>
      </c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21"/>
      <c r="BB37" s="21"/>
      <c r="BC37" s="77"/>
      <c r="BD37" s="77"/>
      <c r="BE37" s="77"/>
      <c r="BF37" s="77"/>
      <c r="BG37" s="78"/>
      <c r="BH37" s="78"/>
    </row>
    <row r="38" spans="1:60" s="79" customFormat="1" ht="61.5" customHeight="1">
      <c r="A38" s="71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 t="s">
        <v>470</v>
      </c>
      <c r="O38" s="303"/>
      <c r="P38" s="303"/>
      <c r="Q38" s="303" t="s">
        <v>420</v>
      </c>
      <c r="R38" s="303"/>
      <c r="S38" s="303"/>
      <c r="T38" s="303"/>
      <c r="U38" s="303" t="s">
        <v>471</v>
      </c>
      <c r="V38" s="303"/>
      <c r="W38" s="303"/>
      <c r="X38" s="303" t="s">
        <v>592</v>
      </c>
      <c r="Y38" s="303"/>
      <c r="Z38" s="303"/>
      <c r="AA38" s="303" t="s">
        <v>470</v>
      </c>
      <c r="AB38" s="303"/>
      <c r="AC38" s="303"/>
      <c r="AD38" s="303" t="s">
        <v>420</v>
      </c>
      <c r="AE38" s="303"/>
      <c r="AF38" s="303"/>
      <c r="AG38" s="303"/>
      <c r="AH38" s="303" t="s">
        <v>471</v>
      </c>
      <c r="AI38" s="303"/>
      <c r="AJ38" s="303"/>
      <c r="AK38" s="303" t="s">
        <v>592</v>
      </c>
      <c r="AL38" s="303"/>
      <c r="AM38" s="303"/>
      <c r="AN38" s="303" t="s">
        <v>470</v>
      </c>
      <c r="AO38" s="303"/>
      <c r="AP38" s="303"/>
      <c r="AQ38" s="303" t="s">
        <v>420</v>
      </c>
      <c r="AR38" s="303"/>
      <c r="AS38" s="303"/>
      <c r="AT38" s="303"/>
      <c r="AU38" s="303" t="s">
        <v>471</v>
      </c>
      <c r="AV38" s="303"/>
      <c r="AW38" s="303"/>
      <c r="AX38" s="303" t="s">
        <v>592</v>
      </c>
      <c r="AY38" s="303"/>
      <c r="AZ38" s="303"/>
      <c r="BA38" s="80"/>
      <c r="BB38" s="80"/>
      <c r="BC38" s="81"/>
      <c r="BD38" s="77"/>
      <c r="BE38" s="77"/>
      <c r="BF38" s="77"/>
      <c r="BG38" s="78"/>
      <c r="BH38" s="78"/>
    </row>
    <row r="39" spans="1:60" s="79" customFormat="1" ht="15" customHeight="1">
      <c r="A39" s="71"/>
      <c r="B39" s="392">
        <v>1</v>
      </c>
      <c r="C39" s="392"/>
      <c r="D39" s="392"/>
      <c r="E39" s="392"/>
      <c r="F39" s="392"/>
      <c r="G39" s="392"/>
      <c r="H39" s="392">
        <v>2</v>
      </c>
      <c r="I39" s="392"/>
      <c r="J39" s="392">
        <v>3</v>
      </c>
      <c r="K39" s="392"/>
      <c r="L39" s="392"/>
      <c r="M39" s="392"/>
      <c r="N39" s="392">
        <v>4</v>
      </c>
      <c r="O39" s="392"/>
      <c r="P39" s="392"/>
      <c r="Q39" s="390">
        <v>5</v>
      </c>
      <c r="R39" s="390"/>
      <c r="S39" s="390"/>
      <c r="T39" s="390"/>
      <c r="U39" s="390">
        <v>6</v>
      </c>
      <c r="V39" s="390"/>
      <c r="W39" s="390"/>
      <c r="X39" s="390">
        <v>7</v>
      </c>
      <c r="Y39" s="390"/>
      <c r="Z39" s="390"/>
      <c r="AA39" s="390">
        <v>8</v>
      </c>
      <c r="AB39" s="390"/>
      <c r="AC39" s="390"/>
      <c r="AD39" s="390">
        <v>9</v>
      </c>
      <c r="AE39" s="390"/>
      <c r="AF39" s="390"/>
      <c r="AG39" s="390"/>
      <c r="AH39" s="390">
        <v>10</v>
      </c>
      <c r="AI39" s="390"/>
      <c r="AJ39" s="390"/>
      <c r="AK39" s="390">
        <v>11</v>
      </c>
      <c r="AL39" s="390"/>
      <c r="AM39" s="390"/>
      <c r="AN39" s="390">
        <v>12</v>
      </c>
      <c r="AO39" s="390"/>
      <c r="AP39" s="390"/>
      <c r="AQ39" s="390">
        <v>13</v>
      </c>
      <c r="AR39" s="390"/>
      <c r="AS39" s="390"/>
      <c r="AT39" s="390"/>
      <c r="AU39" s="390">
        <v>14</v>
      </c>
      <c r="AV39" s="390"/>
      <c r="AW39" s="390"/>
      <c r="AX39" s="390">
        <v>15</v>
      </c>
      <c r="AY39" s="390"/>
      <c r="AZ39" s="390"/>
      <c r="BA39" s="67"/>
      <c r="BB39" s="67"/>
      <c r="BC39" s="82"/>
      <c r="BD39" s="82"/>
      <c r="BE39" s="82"/>
      <c r="BF39" s="82"/>
      <c r="BG39" s="78"/>
      <c r="BH39" s="78"/>
    </row>
    <row r="40" spans="1:60" s="79" customFormat="1" ht="88.5" customHeight="1">
      <c r="A40" s="71"/>
      <c r="B40" s="391" t="s">
        <v>593</v>
      </c>
      <c r="C40" s="391"/>
      <c r="D40" s="391"/>
      <c r="E40" s="391"/>
      <c r="F40" s="391"/>
      <c r="G40" s="391"/>
      <c r="H40" s="288" t="s">
        <v>326</v>
      </c>
      <c r="I40" s="288"/>
      <c r="J40" s="287" t="s">
        <v>408</v>
      </c>
      <c r="K40" s="287"/>
      <c r="L40" s="287"/>
      <c r="M40" s="287"/>
      <c r="N40" s="287" t="s">
        <v>408</v>
      </c>
      <c r="O40" s="287"/>
      <c r="P40" s="287"/>
      <c r="Q40" s="303" t="s">
        <v>408</v>
      </c>
      <c r="R40" s="303"/>
      <c r="S40" s="303"/>
      <c r="T40" s="303"/>
      <c r="U40" s="303" t="s">
        <v>408</v>
      </c>
      <c r="V40" s="303"/>
      <c r="W40" s="303"/>
      <c r="X40" s="303"/>
      <c r="Y40" s="303"/>
      <c r="Z40" s="303"/>
      <c r="AA40" s="303" t="s">
        <v>408</v>
      </c>
      <c r="AB40" s="303"/>
      <c r="AC40" s="303"/>
      <c r="AD40" s="303" t="s">
        <v>408</v>
      </c>
      <c r="AE40" s="303"/>
      <c r="AF40" s="303"/>
      <c r="AG40" s="303"/>
      <c r="AH40" s="303" t="s">
        <v>408</v>
      </c>
      <c r="AI40" s="303"/>
      <c r="AJ40" s="303"/>
      <c r="AK40" s="303"/>
      <c r="AL40" s="303"/>
      <c r="AM40" s="303"/>
      <c r="AN40" s="303" t="s">
        <v>408</v>
      </c>
      <c r="AO40" s="303"/>
      <c r="AP40" s="303"/>
      <c r="AQ40" s="303" t="s">
        <v>408</v>
      </c>
      <c r="AR40" s="303"/>
      <c r="AS40" s="303"/>
      <c r="AT40" s="303"/>
      <c r="AU40" s="303" t="s">
        <v>408</v>
      </c>
      <c r="AV40" s="303"/>
      <c r="AW40" s="303"/>
      <c r="AX40" s="303"/>
      <c r="AY40" s="303"/>
      <c r="AZ40" s="303"/>
      <c r="BA40" s="67"/>
      <c r="BB40" s="67"/>
      <c r="BC40" s="82"/>
      <c r="BD40" s="82"/>
      <c r="BE40" s="82"/>
      <c r="BF40" s="82"/>
      <c r="BG40" s="78"/>
      <c r="BH40" s="78"/>
    </row>
    <row r="41" spans="1:60" s="79" customFormat="1" ht="21" customHeight="1">
      <c r="A41" s="71"/>
      <c r="B41" s="389" t="s">
        <v>362</v>
      </c>
      <c r="C41" s="389"/>
      <c r="D41" s="389"/>
      <c r="E41" s="389"/>
      <c r="F41" s="389"/>
      <c r="G41" s="389"/>
      <c r="H41" s="288" t="s">
        <v>594</v>
      </c>
      <c r="I41" s="288"/>
      <c r="J41" s="287"/>
      <c r="K41" s="287"/>
      <c r="L41" s="287"/>
      <c r="M41" s="287"/>
      <c r="N41" s="287"/>
      <c r="O41" s="287"/>
      <c r="P41" s="287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67"/>
      <c r="BB41" s="67"/>
      <c r="BC41" s="82"/>
      <c r="BD41" s="82"/>
      <c r="BE41" s="82"/>
      <c r="BF41" s="82"/>
      <c r="BG41" s="78"/>
      <c r="BH41" s="78"/>
    </row>
    <row r="42" spans="1:60" s="79" customFormat="1" ht="18" customHeight="1">
      <c r="A42" s="71"/>
      <c r="B42" s="304" t="s">
        <v>407</v>
      </c>
      <c r="C42" s="304"/>
      <c r="D42" s="304"/>
      <c r="E42" s="304"/>
      <c r="F42" s="304"/>
      <c r="G42" s="304"/>
      <c r="H42" s="288" t="s">
        <v>351</v>
      </c>
      <c r="I42" s="288"/>
      <c r="J42" s="302" t="s">
        <v>408</v>
      </c>
      <c r="K42" s="302"/>
      <c r="L42" s="302"/>
      <c r="M42" s="302"/>
      <c r="N42" s="286" t="s">
        <v>408</v>
      </c>
      <c r="O42" s="286"/>
      <c r="P42" s="286"/>
      <c r="Q42" s="302" t="s">
        <v>408</v>
      </c>
      <c r="R42" s="302"/>
      <c r="S42" s="302"/>
      <c r="T42" s="302"/>
      <c r="U42" s="302" t="s">
        <v>408</v>
      </c>
      <c r="V42" s="302"/>
      <c r="W42" s="302"/>
      <c r="X42" s="302"/>
      <c r="Y42" s="302"/>
      <c r="Z42" s="302"/>
      <c r="AA42" s="302" t="s">
        <v>408</v>
      </c>
      <c r="AB42" s="302"/>
      <c r="AC42" s="302"/>
      <c r="AD42" s="302" t="s">
        <v>408</v>
      </c>
      <c r="AE42" s="302"/>
      <c r="AF42" s="302"/>
      <c r="AG42" s="302"/>
      <c r="AH42" s="302" t="s">
        <v>408</v>
      </c>
      <c r="AI42" s="302"/>
      <c r="AJ42" s="302"/>
      <c r="AK42" s="302"/>
      <c r="AL42" s="302"/>
      <c r="AM42" s="302"/>
      <c r="AN42" s="302" t="s">
        <v>408</v>
      </c>
      <c r="AO42" s="302"/>
      <c r="AP42" s="302"/>
      <c r="AQ42" s="302" t="s">
        <v>408</v>
      </c>
      <c r="AR42" s="302"/>
      <c r="AS42" s="302"/>
      <c r="AT42" s="302"/>
      <c r="AU42" s="302" t="s">
        <v>408</v>
      </c>
      <c r="AV42" s="302"/>
      <c r="AW42" s="302"/>
      <c r="AX42" s="303"/>
      <c r="AY42" s="303"/>
      <c r="AZ42" s="303"/>
      <c r="BA42" s="83"/>
      <c r="BB42" s="83"/>
      <c r="BC42" s="84"/>
      <c r="BD42" s="84"/>
      <c r="BE42" s="84"/>
      <c r="BF42" s="84"/>
      <c r="BG42" s="78"/>
      <c r="BH42" s="78"/>
    </row>
    <row r="43" spans="1:54" s="141" customFormat="1" ht="13.5" customHeight="1">
      <c r="A43" s="7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9"/>
      <c r="T43" s="139"/>
      <c r="U43" s="139"/>
      <c r="V43" s="24"/>
      <c r="W43" s="24"/>
      <c r="X43" s="24"/>
      <c r="Y43" s="24"/>
      <c r="Z43" s="24"/>
      <c r="AA43" s="24"/>
      <c r="AB43" s="24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21"/>
      <c r="AV43" s="21"/>
      <c r="AW43" s="21"/>
      <c r="AX43" s="21"/>
      <c r="AY43" s="21"/>
      <c r="AZ43" s="21"/>
      <c r="BA43" s="71"/>
      <c r="BB43" s="71"/>
    </row>
    <row r="44" spans="1:54" s="141" customFormat="1" ht="12.75" customHeight="1">
      <c r="A44" s="7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9"/>
      <c r="T44" s="139"/>
      <c r="U44" s="139"/>
      <c r="V44" s="24"/>
      <c r="W44" s="24"/>
      <c r="X44" s="24"/>
      <c r="Y44" s="24"/>
      <c r="Z44" s="24"/>
      <c r="AA44" s="24"/>
      <c r="AB44" s="24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21"/>
      <c r="AV44" s="21"/>
      <c r="AW44" s="21"/>
      <c r="AX44" s="21"/>
      <c r="AY44" s="21"/>
      <c r="AZ44" s="21"/>
      <c r="BA44" s="71"/>
      <c r="BB44" s="71"/>
    </row>
    <row r="45" spans="1:54" s="141" customFormat="1" ht="18" customHeight="1">
      <c r="A45" s="7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39"/>
      <c r="T45" s="139"/>
      <c r="U45" s="139"/>
      <c r="V45" s="24"/>
      <c r="W45" s="24"/>
      <c r="X45" s="24"/>
      <c r="Y45" s="24"/>
      <c r="Z45" s="24"/>
      <c r="AA45" s="24"/>
      <c r="AB45" s="24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21"/>
      <c r="AV45" s="21"/>
      <c r="AW45" s="21"/>
      <c r="AX45" s="21"/>
      <c r="AY45" s="21"/>
      <c r="AZ45" s="21"/>
      <c r="BA45" s="71"/>
      <c r="BB45" s="71"/>
    </row>
    <row r="46" spans="1:54" s="63" customFormat="1" ht="15" customHeight="1">
      <c r="A46" s="47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47"/>
      <c r="BB46" s="47"/>
    </row>
    <row r="47" spans="1:54" s="144" customFormat="1" ht="18" customHeight="1">
      <c r="A47" s="47"/>
      <c r="B47" s="48"/>
      <c r="C47" s="299" t="s">
        <v>424</v>
      </c>
      <c r="D47" s="299"/>
      <c r="E47" s="299"/>
      <c r="F47" s="299"/>
      <c r="G47" s="299"/>
      <c r="H47" s="299"/>
      <c r="I47" s="48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48"/>
      <c r="AA47" s="48"/>
      <c r="AB47" s="301"/>
      <c r="AC47" s="301"/>
      <c r="AD47" s="301"/>
      <c r="AE47" s="301"/>
      <c r="AF47" s="301"/>
      <c r="AG47" s="301"/>
      <c r="AH47" s="301"/>
      <c r="AI47" s="47"/>
      <c r="AJ47" s="47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143"/>
      <c r="BB47" s="143"/>
    </row>
    <row r="48" spans="1:54" s="144" customFormat="1" ht="18" customHeight="1">
      <c r="A48" s="47"/>
      <c r="B48" s="48"/>
      <c r="C48" s="299" t="s">
        <v>426</v>
      </c>
      <c r="D48" s="299"/>
      <c r="E48" s="299"/>
      <c r="F48" s="299"/>
      <c r="G48" s="299"/>
      <c r="H48" s="299"/>
      <c r="I48" s="48"/>
      <c r="J48" s="300" t="s">
        <v>427</v>
      </c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50"/>
      <c r="AA48" s="50"/>
      <c r="AB48" s="300" t="s">
        <v>428</v>
      </c>
      <c r="AC48" s="300"/>
      <c r="AD48" s="300"/>
      <c r="AE48" s="300"/>
      <c r="AF48" s="300"/>
      <c r="AG48" s="300"/>
      <c r="AH48" s="300"/>
      <c r="AI48" s="51"/>
      <c r="AJ48" s="51"/>
      <c r="AK48" s="300" t="s">
        <v>429</v>
      </c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143"/>
      <c r="BB48" s="143"/>
    </row>
    <row r="49" spans="1:54" s="144" customFormat="1" ht="18" customHeight="1">
      <c r="A49" s="47"/>
      <c r="B49" s="48"/>
      <c r="C49" s="48"/>
      <c r="D49" s="48"/>
      <c r="E49" s="48"/>
      <c r="F49" s="48"/>
      <c r="G49" s="48"/>
      <c r="H49" s="48"/>
      <c r="I49" s="48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1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143"/>
      <c r="BB49" s="143"/>
    </row>
    <row r="50" spans="1:54" s="144" customFormat="1" ht="18" customHeight="1">
      <c r="A50" s="143"/>
      <c r="B50" s="48"/>
      <c r="C50" s="299" t="s">
        <v>430</v>
      </c>
      <c r="D50" s="299"/>
      <c r="E50" s="299"/>
      <c r="F50" s="299"/>
      <c r="G50" s="299"/>
      <c r="H50" s="299"/>
      <c r="I50" s="48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50"/>
      <c r="AA50" s="50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51"/>
      <c r="AP50" s="51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143"/>
      <c r="BB50" s="143"/>
    </row>
    <row r="51" spans="1:54" s="144" customFormat="1" ht="18" customHeight="1">
      <c r="A51" s="143"/>
      <c r="B51" s="48"/>
      <c r="C51" s="386"/>
      <c r="D51" s="386"/>
      <c r="E51" s="386"/>
      <c r="F51" s="386"/>
      <c r="G51" s="386"/>
      <c r="H51" s="386"/>
      <c r="I51" s="48"/>
      <c r="J51" s="300" t="s">
        <v>427</v>
      </c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50"/>
      <c r="AA51" s="50"/>
      <c r="AB51" s="300" t="s">
        <v>434</v>
      </c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51"/>
      <c r="AP51" s="51"/>
      <c r="AQ51" s="300" t="s">
        <v>435</v>
      </c>
      <c r="AR51" s="300"/>
      <c r="AS51" s="300"/>
      <c r="AT51" s="300"/>
      <c r="AU51" s="300"/>
      <c r="AV51" s="300"/>
      <c r="AW51" s="300"/>
      <c r="AX51" s="300"/>
      <c r="AY51" s="300"/>
      <c r="AZ51" s="300"/>
      <c r="BA51" s="143"/>
      <c r="BB51" s="143"/>
    </row>
    <row r="52" spans="1:54" s="144" customFormat="1" ht="18" customHeight="1">
      <c r="A52" s="143"/>
      <c r="B52" s="48"/>
      <c r="C52" s="48"/>
      <c r="D52" s="48"/>
      <c r="E52" s="48"/>
      <c r="F52" s="48"/>
      <c r="G52" s="48"/>
      <c r="H52" s="48"/>
      <c r="I52" s="48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48"/>
      <c r="AA52" s="48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47"/>
      <c r="AP52" s="47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3"/>
      <c r="BB52" s="143"/>
    </row>
    <row r="53" spans="1:54" s="144" customFormat="1" ht="18" customHeight="1">
      <c r="A53" s="143"/>
      <c r="B53" s="47"/>
      <c r="C53" s="146" t="s">
        <v>436</v>
      </c>
      <c r="D53" s="383"/>
      <c r="E53" s="383"/>
      <c r="F53" s="48" t="s">
        <v>436</v>
      </c>
      <c r="G53" s="147"/>
      <c r="H53" s="383"/>
      <c r="I53" s="383"/>
      <c r="J53" s="383"/>
      <c r="K53" s="383"/>
      <c r="L53" s="383"/>
      <c r="M53" s="383"/>
      <c r="N53" s="148"/>
      <c r="O53" s="149"/>
      <c r="P53" s="150">
        <v>20</v>
      </c>
      <c r="Q53" s="384"/>
      <c r="R53" s="384"/>
      <c r="S53" s="48" t="s">
        <v>437</v>
      </c>
      <c r="T53" s="148"/>
      <c r="U53" s="148"/>
      <c r="V53" s="148"/>
      <c r="W53" s="148"/>
      <c r="X53" s="47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7"/>
      <c r="AW53" s="47"/>
      <c r="AX53" s="47"/>
      <c r="AY53" s="47"/>
      <c r="AZ53" s="47"/>
      <c r="BA53" s="47"/>
      <c r="BB53" s="143"/>
    </row>
    <row r="54" spans="1:54" s="69" customFormat="1" ht="18" customHeight="1">
      <c r="A54" s="143"/>
      <c r="B54" s="47"/>
      <c r="C54" s="47"/>
      <c r="D54" s="385"/>
      <c r="E54" s="385"/>
      <c r="F54" s="47"/>
      <c r="G54" s="47"/>
      <c r="H54" s="385"/>
      <c r="I54" s="385"/>
      <c r="J54" s="385"/>
      <c r="K54" s="385"/>
      <c r="L54" s="385"/>
      <c r="M54" s="385"/>
      <c r="N54" s="47"/>
      <c r="O54" s="47"/>
      <c r="P54" s="47"/>
      <c r="Q54" s="385"/>
      <c r="R54" s="385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</row>
  </sheetData>
  <sheetProtection selectLockedCells="1" selectUnlockedCells="1"/>
  <mergeCells count="177">
    <mergeCell ref="A2:AZ2"/>
    <mergeCell ref="A4:K4"/>
    <mergeCell ref="L4:AZ4"/>
    <mergeCell ref="L5:AZ5"/>
    <mergeCell ref="L6:AZ6"/>
    <mergeCell ref="B9:AS9"/>
    <mergeCell ref="B11:Y13"/>
    <mergeCell ref="Z11:AB13"/>
    <mergeCell ref="AC11:AZ11"/>
    <mergeCell ref="AC12:AJ13"/>
    <mergeCell ref="AK12:AR13"/>
    <mergeCell ref="AS12:AZ13"/>
    <mergeCell ref="AS14:AZ14"/>
    <mergeCell ref="B15:Y15"/>
    <mergeCell ref="Z15:AB15"/>
    <mergeCell ref="AC15:AJ15"/>
    <mergeCell ref="AK15:AR15"/>
    <mergeCell ref="AS15:AZ15"/>
    <mergeCell ref="B14:Y14"/>
    <mergeCell ref="Z14:AB14"/>
    <mergeCell ref="AC14:AJ14"/>
    <mergeCell ref="AK14:AR14"/>
    <mergeCell ref="AS16:AZ16"/>
    <mergeCell ref="B17:Y17"/>
    <mergeCell ref="Z17:AB17"/>
    <mergeCell ref="AC17:AJ17"/>
    <mergeCell ref="AK17:AR17"/>
    <mergeCell ref="AS17:AZ17"/>
    <mergeCell ref="B16:Y16"/>
    <mergeCell ref="Z16:AB16"/>
    <mergeCell ref="AC16:AJ16"/>
    <mergeCell ref="AK16:AR16"/>
    <mergeCell ref="AS18:AZ18"/>
    <mergeCell ref="B19:Y19"/>
    <mergeCell ref="Z19:AB19"/>
    <mergeCell ref="AC19:AJ19"/>
    <mergeCell ref="AK19:AR19"/>
    <mergeCell ref="AS19:AZ19"/>
    <mergeCell ref="B18:Y18"/>
    <mergeCell ref="Z18:AB18"/>
    <mergeCell ref="AC18:AJ18"/>
    <mergeCell ref="AK18:AR18"/>
    <mergeCell ref="AS20:AZ20"/>
    <mergeCell ref="B21:Y21"/>
    <mergeCell ref="Z21:AB21"/>
    <mergeCell ref="AC21:AJ21"/>
    <mergeCell ref="AK21:AR21"/>
    <mergeCell ref="AS21:AZ21"/>
    <mergeCell ref="B20:Y20"/>
    <mergeCell ref="Z20:AB20"/>
    <mergeCell ref="AC20:AJ20"/>
    <mergeCell ref="AK20:AR20"/>
    <mergeCell ref="B22:Y22"/>
    <mergeCell ref="B23:AZ23"/>
    <mergeCell ref="B26:AZ26"/>
    <mergeCell ref="B28:Y30"/>
    <mergeCell ref="Z28:AB30"/>
    <mergeCell ref="AC28:AZ28"/>
    <mergeCell ref="AC29:AJ30"/>
    <mergeCell ref="AK29:AR30"/>
    <mergeCell ref="AS29:AZ30"/>
    <mergeCell ref="AS31:AZ31"/>
    <mergeCell ref="B32:Y32"/>
    <mergeCell ref="Z32:AB32"/>
    <mergeCell ref="AC32:AJ32"/>
    <mergeCell ref="AK32:AR32"/>
    <mergeCell ref="AS32:AZ32"/>
    <mergeCell ref="B31:Y31"/>
    <mergeCell ref="Z31:AB31"/>
    <mergeCell ref="AC31:AJ31"/>
    <mergeCell ref="AK31:AR31"/>
    <mergeCell ref="B33:Y33"/>
    <mergeCell ref="Z33:AB33"/>
    <mergeCell ref="AC33:AJ33"/>
    <mergeCell ref="AK33:AR33"/>
    <mergeCell ref="AS33:AZ33"/>
    <mergeCell ref="B35:AZ35"/>
    <mergeCell ref="B37:G38"/>
    <mergeCell ref="H37:I38"/>
    <mergeCell ref="J37:M38"/>
    <mergeCell ref="N37:Z37"/>
    <mergeCell ref="AA37:AM37"/>
    <mergeCell ref="AN37:AZ37"/>
    <mergeCell ref="N38:P38"/>
    <mergeCell ref="Q38:T38"/>
    <mergeCell ref="U38:W38"/>
    <mergeCell ref="X38:Z38"/>
    <mergeCell ref="AA38:AC38"/>
    <mergeCell ref="AD38:AG38"/>
    <mergeCell ref="AH38:AJ38"/>
    <mergeCell ref="AK38:AM38"/>
    <mergeCell ref="AN38:AP38"/>
    <mergeCell ref="AQ38:AT38"/>
    <mergeCell ref="AU38:AW38"/>
    <mergeCell ref="AX38:AZ38"/>
    <mergeCell ref="B39:G39"/>
    <mergeCell ref="H39:I39"/>
    <mergeCell ref="J39:M39"/>
    <mergeCell ref="N39:P39"/>
    <mergeCell ref="Q39:T39"/>
    <mergeCell ref="U39:W39"/>
    <mergeCell ref="X39:Z39"/>
    <mergeCell ref="AA39:AC39"/>
    <mergeCell ref="AD39:AG39"/>
    <mergeCell ref="AH39:AJ39"/>
    <mergeCell ref="AK39:AM39"/>
    <mergeCell ref="AN39:AP39"/>
    <mergeCell ref="AQ39:AT39"/>
    <mergeCell ref="AU39:AW39"/>
    <mergeCell ref="AX39:AZ39"/>
    <mergeCell ref="B40:G40"/>
    <mergeCell ref="H40:I40"/>
    <mergeCell ref="J40:M40"/>
    <mergeCell ref="N40:P40"/>
    <mergeCell ref="Q40:T40"/>
    <mergeCell ref="U40:W40"/>
    <mergeCell ref="X40:Z40"/>
    <mergeCell ref="AA40:AC40"/>
    <mergeCell ref="AD40:AG40"/>
    <mergeCell ref="AH40:AJ40"/>
    <mergeCell ref="AK40:AM40"/>
    <mergeCell ref="AN40:AP40"/>
    <mergeCell ref="AQ40:AT40"/>
    <mergeCell ref="AU40:AW40"/>
    <mergeCell ref="AX40:AZ40"/>
    <mergeCell ref="B41:G41"/>
    <mergeCell ref="H41:I41"/>
    <mergeCell ref="J41:M41"/>
    <mergeCell ref="N41:P41"/>
    <mergeCell ref="Q41:T41"/>
    <mergeCell ref="U41:W41"/>
    <mergeCell ref="X41:Z41"/>
    <mergeCell ref="AA41:AC41"/>
    <mergeCell ref="AD41:AG41"/>
    <mergeCell ref="AH41:AJ41"/>
    <mergeCell ref="AK41:AM41"/>
    <mergeCell ref="AN41:AP41"/>
    <mergeCell ref="AQ41:AT41"/>
    <mergeCell ref="AU41:AW41"/>
    <mergeCell ref="AX41:AZ41"/>
    <mergeCell ref="B42:G42"/>
    <mergeCell ref="H42:I42"/>
    <mergeCell ref="J42:M42"/>
    <mergeCell ref="N42:P42"/>
    <mergeCell ref="Q42:T42"/>
    <mergeCell ref="U42:W42"/>
    <mergeCell ref="X42:Z42"/>
    <mergeCell ref="AA42:AC42"/>
    <mergeCell ref="AD42:AG42"/>
    <mergeCell ref="AH42:AJ42"/>
    <mergeCell ref="AK42:AM42"/>
    <mergeCell ref="AN42:AP42"/>
    <mergeCell ref="AQ42:AT42"/>
    <mergeCell ref="AU42:AW42"/>
    <mergeCell ref="AX42:AZ42"/>
    <mergeCell ref="C47:H47"/>
    <mergeCell ref="J47:Y47"/>
    <mergeCell ref="AB47:AH47"/>
    <mergeCell ref="AK47:AZ47"/>
    <mergeCell ref="C48:H48"/>
    <mergeCell ref="J48:Y48"/>
    <mergeCell ref="AB48:AH48"/>
    <mergeCell ref="AK48:AZ48"/>
    <mergeCell ref="C50:H50"/>
    <mergeCell ref="J50:Y50"/>
    <mergeCell ref="AB50:AN50"/>
    <mergeCell ref="AQ50:AZ50"/>
    <mergeCell ref="C51:H51"/>
    <mergeCell ref="J51:Y51"/>
    <mergeCell ref="AB51:AN51"/>
    <mergeCell ref="AQ51:AZ51"/>
    <mergeCell ref="D53:E53"/>
    <mergeCell ref="H53:M53"/>
    <mergeCell ref="Q53:R53"/>
    <mergeCell ref="D54:E54"/>
    <mergeCell ref="H54:M54"/>
    <mergeCell ref="Q54:R54"/>
  </mergeCells>
  <printOptions/>
  <pageMargins left="0.7083333333333334" right="0.39375" top="0.7479166666666667" bottom="0.7479166666666667" header="0.5118055555555555" footer="0.5118055555555555"/>
  <pageSetup fitToHeight="0" fitToWidth="1" horizontalDpi="300" verticalDpi="300" orientation="landscape" paperSize="8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BJ125"/>
  <sheetViews>
    <sheetView showGridLines="0" zoomScale="75" zoomScaleNormal="75" zoomScaleSheetLayoutView="100" workbookViewId="0" topLeftCell="A96">
      <selection activeCell="H99" sqref="H99:K99"/>
    </sheetView>
  </sheetViews>
  <sheetFormatPr defaultColWidth="9.140625" defaultRowHeight="15"/>
  <cols>
    <col min="1" max="1" width="1.421875" style="62" customWidth="1"/>
    <col min="2" max="10" width="3.8515625" style="62" customWidth="1"/>
    <col min="11" max="11" width="4.57421875" style="62" customWidth="1"/>
    <col min="12" max="20" width="3.8515625" style="62" customWidth="1"/>
    <col min="21" max="23" width="4.28125" style="62" customWidth="1"/>
    <col min="24" max="51" width="3.8515625" style="62" customWidth="1"/>
    <col min="52" max="52" width="1.57421875" style="62" customWidth="1"/>
    <col min="53" max="16384" width="0.85546875" style="6" customWidth="1"/>
  </cols>
  <sheetData>
    <row r="1" spans="1:53" ht="40.5" customHeight="1">
      <c r="A1" s="370" t="s">
        <v>595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151"/>
    </row>
    <row r="2" spans="1:52" s="11" customFormat="1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</row>
    <row r="3" spans="1:53" ht="15" customHeight="1">
      <c r="A3" s="371" t="s">
        <v>307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2" t="str">
        <f>'ФОТ (119)'!L2:AZ2</f>
        <v>Муниципальное общеобразовательное учреждение "Серебрянская средняя общеобразовательная школа"</v>
      </c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5"/>
    </row>
    <row r="4" spans="1:53" ht="15" customHeight="1">
      <c r="A4" s="101" t="s">
        <v>309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373" t="str">
        <f>'ФОТ (119)'!L3:AZ3</f>
        <v>01</v>
      </c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7"/>
    </row>
    <row r="5" spans="1:53" ht="1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368" t="s">
        <v>311</v>
      </c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8"/>
    </row>
    <row r="6" spans="1:53" s="11" customFormat="1" ht="15" customHeight="1">
      <c r="A6" s="101" t="s">
        <v>312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 t="s">
        <v>313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"/>
    </row>
    <row r="7" ht="9.75" customHeight="1"/>
    <row r="8" spans="1:52" s="63" customFormat="1" ht="15">
      <c r="A8" s="47"/>
      <c r="B8" s="369" t="s">
        <v>596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134"/>
      <c r="AU8" s="134"/>
      <c r="AV8" s="134"/>
      <c r="AW8" s="134"/>
      <c r="AX8" s="134"/>
      <c r="AY8" s="134"/>
      <c r="AZ8" s="134"/>
    </row>
    <row r="9" spans="1:52" s="63" customFormat="1" ht="7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</row>
    <row r="10" spans="1:52" s="63" customFormat="1" ht="24.75" customHeight="1">
      <c r="A10" s="47"/>
      <c r="B10" s="303" t="s">
        <v>315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 t="s">
        <v>316</v>
      </c>
      <c r="AA10" s="303"/>
      <c r="AB10" s="303"/>
      <c r="AC10" s="303" t="s">
        <v>317</v>
      </c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</row>
    <row r="11" spans="1:52" s="63" customFormat="1" ht="24.75" customHeight="1">
      <c r="A11" s="47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 t="s">
        <v>318</v>
      </c>
      <c r="AD11" s="303"/>
      <c r="AE11" s="303"/>
      <c r="AF11" s="303"/>
      <c r="AG11" s="303"/>
      <c r="AH11" s="303"/>
      <c r="AI11" s="303"/>
      <c r="AJ11" s="303"/>
      <c r="AK11" s="303" t="s">
        <v>319</v>
      </c>
      <c r="AL11" s="303"/>
      <c r="AM11" s="303"/>
      <c r="AN11" s="303"/>
      <c r="AO11" s="303"/>
      <c r="AP11" s="303"/>
      <c r="AQ11" s="303"/>
      <c r="AR11" s="303"/>
      <c r="AS11" s="303" t="s">
        <v>320</v>
      </c>
      <c r="AT11" s="303"/>
      <c r="AU11" s="303"/>
      <c r="AV11" s="303"/>
      <c r="AW11" s="303"/>
      <c r="AX11" s="303"/>
      <c r="AY11" s="303"/>
      <c r="AZ11" s="303"/>
    </row>
    <row r="12" spans="1:52" s="63" customFormat="1" ht="24.75" customHeight="1">
      <c r="A12" s="47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</row>
    <row r="13" spans="1:53" s="68" customFormat="1" ht="15" customHeight="1">
      <c r="A13" s="66"/>
      <c r="B13" s="312">
        <v>1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 t="s">
        <v>321</v>
      </c>
      <c r="AA13" s="312"/>
      <c r="AB13" s="312"/>
      <c r="AC13" s="312" t="s">
        <v>322</v>
      </c>
      <c r="AD13" s="312"/>
      <c r="AE13" s="312"/>
      <c r="AF13" s="312"/>
      <c r="AG13" s="312"/>
      <c r="AH13" s="312"/>
      <c r="AI13" s="312"/>
      <c r="AJ13" s="312"/>
      <c r="AK13" s="312" t="s">
        <v>323</v>
      </c>
      <c r="AL13" s="312"/>
      <c r="AM13" s="312"/>
      <c r="AN13" s="312"/>
      <c r="AO13" s="312"/>
      <c r="AP13" s="312"/>
      <c r="AQ13" s="312"/>
      <c r="AR13" s="312"/>
      <c r="AS13" s="312" t="s">
        <v>324</v>
      </c>
      <c r="AT13" s="312"/>
      <c r="AU13" s="312"/>
      <c r="AV13" s="312"/>
      <c r="AW13" s="312"/>
      <c r="AX13" s="312"/>
      <c r="AY13" s="312"/>
      <c r="AZ13" s="312"/>
      <c r="BA13" s="82"/>
    </row>
    <row r="14" spans="1:53" s="68" customFormat="1" ht="28.5" customHeight="1">
      <c r="A14" s="66"/>
      <c r="B14" s="314" t="s">
        <v>597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5" t="s">
        <v>326</v>
      </c>
      <c r="AA14" s="315"/>
      <c r="AB14" s="315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82"/>
    </row>
    <row r="15" spans="1:53" s="68" customFormat="1" ht="30" customHeight="1">
      <c r="A15" s="66"/>
      <c r="B15" s="314" t="s">
        <v>598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5" t="s">
        <v>328</v>
      </c>
      <c r="AA15" s="315"/>
      <c r="AB15" s="315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82"/>
    </row>
    <row r="16" spans="1:52" s="68" customFormat="1" ht="18" customHeight="1">
      <c r="A16" s="66"/>
      <c r="B16" s="314" t="s">
        <v>599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5" t="s">
        <v>330</v>
      </c>
      <c r="AA16" s="315"/>
      <c r="AB16" s="315"/>
      <c r="AC16" s="321">
        <f>AC31</f>
        <v>202443.05072000006</v>
      </c>
      <c r="AD16" s="321"/>
      <c r="AE16" s="321"/>
      <c r="AF16" s="321"/>
      <c r="AG16" s="321"/>
      <c r="AH16" s="321"/>
      <c r="AI16" s="321"/>
      <c r="AJ16" s="321"/>
      <c r="AK16" s="290">
        <f>AK31</f>
        <v>187159.76272000003</v>
      </c>
      <c r="AL16" s="290"/>
      <c r="AM16" s="290"/>
      <c r="AN16" s="290"/>
      <c r="AO16" s="290"/>
      <c r="AP16" s="290"/>
      <c r="AQ16" s="290"/>
      <c r="AR16" s="290"/>
      <c r="AS16" s="290">
        <f>AS31</f>
        <v>187159.76272000003</v>
      </c>
      <c r="AT16" s="290"/>
      <c r="AU16" s="290"/>
      <c r="AV16" s="290"/>
      <c r="AW16" s="290"/>
      <c r="AX16" s="290"/>
      <c r="AY16" s="290"/>
      <c r="AZ16" s="290"/>
    </row>
    <row r="17" spans="1:52" s="69" customFormat="1" ht="27.75" customHeight="1">
      <c r="A17" s="47"/>
      <c r="B17" s="314" t="s">
        <v>600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5" t="s">
        <v>332</v>
      </c>
      <c r="AA17" s="315"/>
      <c r="AB17" s="315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</row>
    <row r="18" spans="1:52" s="69" customFormat="1" ht="28.5" customHeight="1">
      <c r="A18" s="47"/>
      <c r="B18" s="314" t="s">
        <v>601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5" t="s">
        <v>334</v>
      </c>
      <c r="AA18" s="315"/>
      <c r="AB18" s="315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</row>
    <row r="19" spans="1:52" s="69" customFormat="1" ht="29.25" customHeight="1">
      <c r="A19" s="47"/>
      <c r="B19" s="314" t="s">
        <v>602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5" t="s">
        <v>336</v>
      </c>
      <c r="AA19" s="315"/>
      <c r="AB19" s="315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</row>
    <row r="20" spans="1:52" s="63" customFormat="1" ht="18" customHeight="1">
      <c r="A20" s="47"/>
      <c r="B20" s="311" t="s">
        <v>350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43" t="s">
        <v>351</v>
      </c>
      <c r="AA20" s="343"/>
      <c r="AB20" s="343"/>
      <c r="AC20" s="321">
        <f>AC16</f>
        <v>202443.05072000006</v>
      </c>
      <c r="AD20" s="321"/>
      <c r="AE20" s="321"/>
      <c r="AF20" s="321"/>
      <c r="AG20" s="321"/>
      <c r="AH20" s="321"/>
      <c r="AI20" s="321"/>
      <c r="AJ20" s="321"/>
      <c r="AK20" s="290">
        <f>AK16</f>
        <v>187159.76272000003</v>
      </c>
      <c r="AL20" s="290"/>
      <c r="AM20" s="290"/>
      <c r="AN20" s="290"/>
      <c r="AO20" s="290"/>
      <c r="AP20" s="290"/>
      <c r="AQ20" s="290"/>
      <c r="AR20" s="290"/>
      <c r="AS20" s="290">
        <f>AS16</f>
        <v>187159.76272000003</v>
      </c>
      <c r="AT20" s="290"/>
      <c r="AU20" s="290"/>
      <c r="AV20" s="290"/>
      <c r="AW20" s="290"/>
      <c r="AX20" s="290"/>
      <c r="AY20" s="290"/>
      <c r="AZ20" s="290"/>
    </row>
    <row r="21" spans="1:52" s="63" customFormat="1" ht="18" customHeight="1">
      <c r="A21" s="47"/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</row>
    <row r="22" spans="1:52" s="137" customFormat="1" ht="2.25" customHeight="1">
      <c r="A22" s="110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 s="137" customFormat="1" ht="15.75" customHeight="1">
      <c r="A23" s="110"/>
      <c r="B23" s="412" t="s">
        <v>603</v>
      </c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</row>
    <row r="24" spans="1:52" s="137" customFormat="1" ht="15" customHeight="1">
      <c r="A24" s="110"/>
      <c r="B24" s="303" t="s">
        <v>315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 t="s">
        <v>316</v>
      </c>
      <c r="AA24" s="303"/>
      <c r="AB24" s="303"/>
      <c r="AC24" s="303" t="s">
        <v>317</v>
      </c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</row>
    <row r="25" spans="1:52" s="137" customFormat="1" ht="30" customHeight="1">
      <c r="A25" s="110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 t="s">
        <v>318</v>
      </c>
      <c r="AD25" s="303"/>
      <c r="AE25" s="303"/>
      <c r="AF25" s="303"/>
      <c r="AG25" s="303"/>
      <c r="AH25" s="303"/>
      <c r="AI25" s="303"/>
      <c r="AJ25" s="303"/>
      <c r="AK25" s="303" t="s">
        <v>319</v>
      </c>
      <c r="AL25" s="303"/>
      <c r="AM25" s="303"/>
      <c r="AN25" s="303"/>
      <c r="AO25" s="303"/>
      <c r="AP25" s="303"/>
      <c r="AQ25" s="303"/>
      <c r="AR25" s="303"/>
      <c r="AS25" s="303" t="s">
        <v>320</v>
      </c>
      <c r="AT25" s="303"/>
      <c r="AU25" s="303"/>
      <c r="AV25" s="303"/>
      <c r="AW25" s="303"/>
      <c r="AX25" s="303"/>
      <c r="AY25" s="303"/>
      <c r="AZ25" s="303"/>
    </row>
    <row r="26" spans="1:52" s="137" customFormat="1" ht="14.25">
      <c r="A26" s="110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</row>
    <row r="27" spans="1:52" s="137" customFormat="1" ht="15" customHeight="1">
      <c r="A27" s="110"/>
      <c r="B27" s="312">
        <v>1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 t="s">
        <v>321</v>
      </c>
      <c r="AA27" s="312"/>
      <c r="AB27" s="312"/>
      <c r="AC27" s="312" t="s">
        <v>322</v>
      </c>
      <c r="AD27" s="312"/>
      <c r="AE27" s="312"/>
      <c r="AF27" s="312"/>
      <c r="AG27" s="312"/>
      <c r="AH27" s="312"/>
      <c r="AI27" s="312"/>
      <c r="AJ27" s="312"/>
      <c r="AK27" s="312" t="s">
        <v>323</v>
      </c>
      <c r="AL27" s="312"/>
      <c r="AM27" s="312"/>
      <c r="AN27" s="312"/>
      <c r="AO27" s="312"/>
      <c r="AP27" s="312"/>
      <c r="AQ27" s="312"/>
      <c r="AR27" s="312"/>
      <c r="AS27" s="312" t="s">
        <v>324</v>
      </c>
      <c r="AT27" s="312"/>
      <c r="AU27" s="312"/>
      <c r="AV27" s="312"/>
      <c r="AW27" s="312"/>
      <c r="AX27" s="312"/>
      <c r="AY27" s="312"/>
      <c r="AZ27" s="312"/>
    </row>
    <row r="28" spans="1:52" s="137" customFormat="1" ht="15" customHeight="1">
      <c r="A28" s="110"/>
      <c r="B28" s="410" t="s">
        <v>604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343" t="s">
        <v>342</v>
      </c>
      <c r="AA28" s="343"/>
      <c r="AB28" s="343"/>
      <c r="AC28" s="321">
        <f>AC41</f>
        <v>200683.05432000005</v>
      </c>
      <c r="AD28" s="321"/>
      <c r="AE28" s="321"/>
      <c r="AF28" s="321"/>
      <c r="AG28" s="321"/>
      <c r="AH28" s="321"/>
      <c r="AI28" s="321"/>
      <c r="AJ28" s="321"/>
      <c r="AK28" s="290">
        <f>AK41</f>
        <v>185399.99632000003</v>
      </c>
      <c r="AL28" s="290"/>
      <c r="AM28" s="290"/>
      <c r="AN28" s="290"/>
      <c r="AO28" s="290"/>
      <c r="AP28" s="290"/>
      <c r="AQ28" s="290"/>
      <c r="AR28" s="290"/>
      <c r="AS28" s="290">
        <f>AS41</f>
        <v>185399.99632000003</v>
      </c>
      <c r="AT28" s="290"/>
      <c r="AU28" s="290"/>
      <c r="AV28" s="290"/>
      <c r="AW28" s="290"/>
      <c r="AX28" s="290"/>
      <c r="AY28" s="290"/>
      <c r="AZ28" s="290"/>
    </row>
    <row r="29" spans="1:52" s="137" customFormat="1" ht="15" customHeight="1">
      <c r="A29" s="110"/>
      <c r="B29" s="410" t="s">
        <v>605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343" t="s">
        <v>343</v>
      </c>
      <c r="AA29" s="343"/>
      <c r="AB29" s="343"/>
      <c r="AC29" s="321">
        <f>AC82+0.23</f>
        <v>1759.9963999999998</v>
      </c>
      <c r="AD29" s="321"/>
      <c r="AE29" s="321"/>
      <c r="AF29" s="321"/>
      <c r="AG29" s="321"/>
      <c r="AH29" s="321"/>
      <c r="AI29" s="321"/>
      <c r="AJ29" s="321"/>
      <c r="AK29" s="290">
        <f>AK82</f>
        <v>1759.7663999999997</v>
      </c>
      <c r="AL29" s="290"/>
      <c r="AM29" s="290"/>
      <c r="AN29" s="290"/>
      <c r="AO29" s="290"/>
      <c r="AP29" s="290"/>
      <c r="AQ29" s="290"/>
      <c r="AR29" s="290"/>
      <c r="AS29" s="290">
        <f>AS82</f>
        <v>1759.7663999999997</v>
      </c>
      <c r="AT29" s="290"/>
      <c r="AU29" s="290"/>
      <c r="AV29" s="290"/>
      <c r="AW29" s="290"/>
      <c r="AX29" s="290"/>
      <c r="AY29" s="290"/>
      <c r="AZ29" s="290"/>
    </row>
    <row r="30" spans="1:52" s="137" customFormat="1" ht="15" customHeight="1">
      <c r="A30" s="110"/>
      <c r="B30" s="409" t="s">
        <v>488</v>
      </c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343" t="s">
        <v>345</v>
      </c>
      <c r="AA30" s="343"/>
      <c r="AB30" s="34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</row>
    <row r="31" spans="1:52" s="63" customFormat="1" ht="15" customHeight="1">
      <c r="A31" s="47"/>
      <c r="B31" s="311" t="s">
        <v>350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43"/>
      <c r="AA31" s="343"/>
      <c r="AB31" s="343"/>
      <c r="AC31" s="321">
        <f>AC28+AC29</f>
        <v>202443.05072000006</v>
      </c>
      <c r="AD31" s="321"/>
      <c r="AE31" s="321"/>
      <c r="AF31" s="321"/>
      <c r="AG31" s="321"/>
      <c r="AH31" s="321"/>
      <c r="AI31" s="321"/>
      <c r="AJ31" s="321"/>
      <c r="AK31" s="290">
        <f>AK28+AK29</f>
        <v>187159.76272000003</v>
      </c>
      <c r="AL31" s="290"/>
      <c r="AM31" s="290"/>
      <c r="AN31" s="290"/>
      <c r="AO31" s="290"/>
      <c r="AP31" s="290"/>
      <c r="AQ31" s="290"/>
      <c r="AR31" s="290"/>
      <c r="AS31" s="290">
        <f>AS28+AS29</f>
        <v>187159.76272000003</v>
      </c>
      <c r="AT31" s="290"/>
      <c r="AU31" s="290"/>
      <c r="AV31" s="290"/>
      <c r="AW31" s="290"/>
      <c r="AX31" s="290"/>
      <c r="AY31" s="290"/>
      <c r="AZ31" s="290"/>
    </row>
    <row r="32" spans="1:52" s="63" customFormat="1" ht="7.5" customHeight="1">
      <c r="A32" s="47"/>
      <c r="B32" s="85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08"/>
      <c r="AA32" s="108"/>
      <c r="AB32" s="108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</row>
    <row r="33" spans="1:52" s="63" customFormat="1" ht="16.5" customHeight="1">
      <c r="A33" s="47"/>
      <c r="B33" s="323" t="s">
        <v>606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</row>
    <row r="34" spans="1:52" s="63" customFormat="1" ht="7.5" customHeight="1" hidden="1">
      <c r="A34" s="71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</row>
    <row r="35" spans="1:52" s="63" customFormat="1" ht="19.5" customHeight="1">
      <c r="A35" s="47"/>
      <c r="B35" s="303" t="s">
        <v>607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 t="s">
        <v>316</v>
      </c>
      <c r="AA35" s="303"/>
      <c r="AB35" s="303"/>
      <c r="AC35" s="303" t="s">
        <v>317</v>
      </c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</row>
    <row r="36" spans="1:52" s="63" customFormat="1" ht="24.75" customHeight="1">
      <c r="A36" s="47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 t="s">
        <v>318</v>
      </c>
      <c r="AD36" s="303"/>
      <c r="AE36" s="303"/>
      <c r="AF36" s="303"/>
      <c r="AG36" s="303"/>
      <c r="AH36" s="303"/>
      <c r="AI36" s="303"/>
      <c r="AJ36" s="303"/>
      <c r="AK36" s="303" t="s">
        <v>319</v>
      </c>
      <c r="AL36" s="303"/>
      <c r="AM36" s="303"/>
      <c r="AN36" s="303"/>
      <c r="AO36" s="303"/>
      <c r="AP36" s="303"/>
      <c r="AQ36" s="303"/>
      <c r="AR36" s="303"/>
      <c r="AS36" s="303" t="s">
        <v>320</v>
      </c>
      <c r="AT36" s="303"/>
      <c r="AU36" s="303"/>
      <c r="AV36" s="303"/>
      <c r="AW36" s="303"/>
      <c r="AX36" s="303"/>
      <c r="AY36" s="303"/>
      <c r="AZ36" s="303"/>
    </row>
    <row r="37" spans="1:52" s="63" customFormat="1" ht="24.75" customHeight="1">
      <c r="A37" s="47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</row>
    <row r="38" spans="1:53" s="68" customFormat="1" ht="15" customHeight="1">
      <c r="A38" s="66"/>
      <c r="B38" s="312">
        <v>1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 t="s">
        <v>321</v>
      </c>
      <c r="AA38" s="312"/>
      <c r="AB38" s="312"/>
      <c r="AC38" s="312" t="s">
        <v>322</v>
      </c>
      <c r="AD38" s="312"/>
      <c r="AE38" s="312"/>
      <c r="AF38" s="312"/>
      <c r="AG38" s="312"/>
      <c r="AH38" s="312"/>
      <c r="AI38" s="312"/>
      <c r="AJ38" s="312"/>
      <c r="AK38" s="312" t="s">
        <v>323</v>
      </c>
      <c r="AL38" s="312"/>
      <c r="AM38" s="312"/>
      <c r="AN38" s="312"/>
      <c r="AO38" s="312"/>
      <c r="AP38" s="312"/>
      <c r="AQ38" s="312"/>
      <c r="AR38" s="312"/>
      <c r="AS38" s="312" t="s">
        <v>324</v>
      </c>
      <c r="AT38" s="312"/>
      <c r="AU38" s="312"/>
      <c r="AV38" s="312"/>
      <c r="AW38" s="312"/>
      <c r="AX38" s="312"/>
      <c r="AY38" s="312"/>
      <c r="AZ38" s="312"/>
      <c r="BA38" s="82"/>
    </row>
    <row r="39" spans="1:52" s="68" customFormat="1" ht="18" customHeight="1">
      <c r="A39" s="66"/>
      <c r="B39" s="405" t="s">
        <v>608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312" t="s">
        <v>342</v>
      </c>
      <c r="AA39" s="312"/>
      <c r="AB39" s="312"/>
      <c r="AC39" s="321">
        <f>AW51</f>
        <v>200683.05432000005</v>
      </c>
      <c r="AD39" s="321"/>
      <c r="AE39" s="321"/>
      <c r="AF39" s="321"/>
      <c r="AG39" s="321"/>
      <c r="AH39" s="321"/>
      <c r="AI39" s="321"/>
      <c r="AJ39" s="321"/>
      <c r="AK39" s="290">
        <f>AW61</f>
        <v>185399.99632000003</v>
      </c>
      <c r="AL39" s="290"/>
      <c r="AM39" s="290"/>
      <c r="AN39" s="290"/>
      <c r="AO39" s="290"/>
      <c r="AP39" s="290"/>
      <c r="AQ39" s="290"/>
      <c r="AR39" s="290"/>
      <c r="AS39" s="290">
        <f>AW71</f>
        <v>185399.99632000003</v>
      </c>
      <c r="AT39" s="290"/>
      <c r="AU39" s="290"/>
      <c r="AV39" s="290"/>
      <c r="AW39" s="290"/>
      <c r="AX39" s="290"/>
      <c r="AY39" s="290"/>
      <c r="AZ39" s="290"/>
    </row>
    <row r="40" spans="1:52" s="69" customFormat="1" ht="18" customHeight="1" hidden="1">
      <c r="A40" s="47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343" t="s">
        <v>343</v>
      </c>
      <c r="AA40" s="343"/>
      <c r="AB40" s="34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</row>
    <row r="41" spans="1:52" s="69" customFormat="1" ht="18" customHeight="1">
      <c r="A41" s="47"/>
      <c r="B41" s="311" t="s">
        <v>407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43" t="s">
        <v>351</v>
      </c>
      <c r="AA41" s="343"/>
      <c r="AB41" s="343"/>
      <c r="AC41" s="321">
        <f>AC39</f>
        <v>200683.05432000005</v>
      </c>
      <c r="AD41" s="321"/>
      <c r="AE41" s="321"/>
      <c r="AF41" s="321"/>
      <c r="AG41" s="321"/>
      <c r="AH41" s="321"/>
      <c r="AI41" s="321"/>
      <c r="AJ41" s="321"/>
      <c r="AK41" s="290">
        <f>AK39</f>
        <v>185399.99632000003</v>
      </c>
      <c r="AL41" s="290"/>
      <c r="AM41" s="290"/>
      <c r="AN41" s="290"/>
      <c r="AO41" s="290"/>
      <c r="AP41" s="290"/>
      <c r="AQ41" s="290"/>
      <c r="AR41" s="290"/>
      <c r="AS41" s="290">
        <f>AS39</f>
        <v>185399.99632000003</v>
      </c>
      <c r="AT41" s="290"/>
      <c r="AU41" s="290"/>
      <c r="AV41" s="290"/>
      <c r="AW41" s="290"/>
      <c r="AX41" s="290"/>
      <c r="AY41" s="290"/>
      <c r="AZ41" s="290"/>
    </row>
    <row r="42" spans="1:52" s="63" customFormat="1" ht="6" customHeight="1">
      <c r="A42" s="47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8" s="154" customFormat="1" ht="14.25" customHeight="1">
      <c r="A43" s="153"/>
      <c r="B43" s="407" t="s">
        <v>609</v>
      </c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  <c r="BB43" s="407"/>
      <c r="BC43" s="407"/>
      <c r="BD43" s="407"/>
      <c r="BE43" s="407"/>
      <c r="BF43" s="407"/>
    </row>
    <row r="44" spans="1:58" s="79" customFormat="1" ht="15.75" customHeight="1">
      <c r="A44" s="47"/>
      <c r="B44" s="406" t="s">
        <v>610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</row>
    <row r="45" spans="1:62" s="63" customFormat="1" ht="7.5" customHeight="1">
      <c r="A45" s="47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</row>
    <row r="46" spans="1:62" s="79" customFormat="1" ht="49.5" customHeight="1">
      <c r="A46" s="71"/>
      <c r="B46" s="303" t="s">
        <v>607</v>
      </c>
      <c r="C46" s="303"/>
      <c r="D46" s="303"/>
      <c r="E46" s="303"/>
      <c r="F46" s="303" t="s">
        <v>611</v>
      </c>
      <c r="G46" s="303"/>
      <c r="H46" s="303"/>
      <c r="I46" s="303"/>
      <c r="J46" s="303"/>
      <c r="K46" s="303"/>
      <c r="L46" s="303"/>
      <c r="M46" s="303"/>
      <c r="N46" s="303" t="s">
        <v>612</v>
      </c>
      <c r="O46" s="303"/>
      <c r="P46" s="303"/>
      <c r="Q46" s="303"/>
      <c r="R46" s="303"/>
      <c r="S46" s="303"/>
      <c r="T46" s="303"/>
      <c r="U46" s="303" t="s">
        <v>613</v>
      </c>
      <c r="V46" s="303"/>
      <c r="W46" s="303"/>
      <c r="X46" s="303" t="s">
        <v>614</v>
      </c>
      <c r="Y46" s="303"/>
      <c r="Z46" s="303"/>
      <c r="AA46" s="303"/>
      <c r="AB46" s="303" t="s">
        <v>615</v>
      </c>
      <c r="AC46" s="303"/>
      <c r="AD46" s="303"/>
      <c r="AE46" s="303" t="s">
        <v>616</v>
      </c>
      <c r="AF46" s="303"/>
      <c r="AG46" s="303"/>
      <c r="AH46" s="303"/>
      <c r="AI46" s="303" t="s">
        <v>617</v>
      </c>
      <c r="AJ46" s="303"/>
      <c r="AK46" s="303"/>
      <c r="AL46" s="303"/>
      <c r="AM46" s="303"/>
      <c r="AN46" s="303"/>
      <c r="AO46" s="303"/>
      <c r="AP46" s="303"/>
      <c r="AQ46" s="303" t="s">
        <v>618</v>
      </c>
      <c r="AR46" s="303"/>
      <c r="AS46" s="303"/>
      <c r="AT46" s="303"/>
      <c r="AU46" s="303" t="s">
        <v>357</v>
      </c>
      <c r="AV46" s="303"/>
      <c r="AW46" s="303" t="s">
        <v>622</v>
      </c>
      <c r="AX46" s="303"/>
      <c r="AY46" s="303"/>
      <c r="AZ46" s="303"/>
      <c r="BA46" s="81"/>
      <c r="BB46" s="81"/>
      <c r="BC46" s="81"/>
      <c r="BD46" s="81"/>
      <c r="BE46" s="81"/>
      <c r="BF46" s="81"/>
      <c r="BG46" s="78"/>
      <c r="BH46" s="78"/>
      <c r="BI46" s="78"/>
      <c r="BJ46" s="78"/>
    </row>
    <row r="47" spans="1:62" s="79" customFormat="1" ht="141" customHeight="1">
      <c r="A47" s="71"/>
      <c r="B47" s="303"/>
      <c r="C47" s="303"/>
      <c r="D47" s="303"/>
      <c r="E47" s="303"/>
      <c r="F47" s="303" t="s">
        <v>623</v>
      </c>
      <c r="G47" s="303"/>
      <c r="H47" s="303"/>
      <c r="I47" s="303"/>
      <c r="J47" s="303" t="s">
        <v>624</v>
      </c>
      <c r="K47" s="303"/>
      <c r="L47" s="303"/>
      <c r="M47" s="303"/>
      <c r="N47" s="303" t="s">
        <v>625</v>
      </c>
      <c r="O47" s="303"/>
      <c r="P47" s="303"/>
      <c r="Q47" s="303" t="s">
        <v>626</v>
      </c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 t="s">
        <v>627</v>
      </c>
      <c r="AJ47" s="303"/>
      <c r="AK47" s="303"/>
      <c r="AL47" s="303"/>
      <c r="AM47" s="303" t="s">
        <v>592</v>
      </c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81"/>
      <c r="BB47" s="81"/>
      <c r="BC47" s="81"/>
      <c r="BD47" s="81"/>
      <c r="BE47" s="81"/>
      <c r="BF47" s="81"/>
      <c r="BG47" s="78"/>
      <c r="BH47" s="78"/>
      <c r="BI47" s="78"/>
      <c r="BJ47" s="78"/>
    </row>
    <row r="48" spans="1:62" s="79" customFormat="1" ht="15" customHeight="1">
      <c r="A48" s="71"/>
      <c r="B48" s="287">
        <v>1</v>
      </c>
      <c r="C48" s="287"/>
      <c r="D48" s="287"/>
      <c r="E48" s="287"/>
      <c r="F48" s="287">
        <v>2</v>
      </c>
      <c r="G48" s="287"/>
      <c r="H48" s="287"/>
      <c r="I48" s="287"/>
      <c r="J48" s="287">
        <v>3</v>
      </c>
      <c r="K48" s="287"/>
      <c r="L48" s="287"/>
      <c r="M48" s="287"/>
      <c r="N48" s="287">
        <v>4</v>
      </c>
      <c r="O48" s="287"/>
      <c r="P48" s="287"/>
      <c r="Q48" s="287">
        <v>5</v>
      </c>
      <c r="R48" s="287"/>
      <c r="S48" s="287"/>
      <c r="T48" s="287"/>
      <c r="U48" s="287">
        <v>6</v>
      </c>
      <c r="V48" s="287"/>
      <c r="W48" s="287"/>
      <c r="X48" s="287">
        <v>7</v>
      </c>
      <c r="Y48" s="287"/>
      <c r="Z48" s="287"/>
      <c r="AA48" s="287"/>
      <c r="AB48" s="287">
        <v>8</v>
      </c>
      <c r="AC48" s="287"/>
      <c r="AD48" s="287"/>
      <c r="AE48" s="287">
        <v>9</v>
      </c>
      <c r="AF48" s="287"/>
      <c r="AG48" s="287"/>
      <c r="AH48" s="287"/>
      <c r="AI48" s="287">
        <v>10</v>
      </c>
      <c r="AJ48" s="287"/>
      <c r="AK48" s="287"/>
      <c r="AL48" s="287"/>
      <c r="AM48" s="287">
        <v>11</v>
      </c>
      <c r="AN48" s="287"/>
      <c r="AO48" s="287"/>
      <c r="AP48" s="287"/>
      <c r="AQ48" s="287">
        <v>12</v>
      </c>
      <c r="AR48" s="287"/>
      <c r="AS48" s="287"/>
      <c r="AT48" s="287"/>
      <c r="AU48" s="287">
        <v>13</v>
      </c>
      <c r="AV48" s="287"/>
      <c r="AW48" s="287">
        <v>14</v>
      </c>
      <c r="AX48" s="287"/>
      <c r="AY48" s="287"/>
      <c r="AZ48" s="287"/>
      <c r="BA48" s="82"/>
      <c r="BB48" s="82"/>
      <c r="BC48" s="82"/>
      <c r="BD48" s="82"/>
      <c r="BE48" s="82"/>
      <c r="BF48" s="82"/>
      <c r="BG48" s="78"/>
      <c r="BH48" s="78"/>
      <c r="BI48" s="78"/>
      <c r="BJ48" s="78"/>
    </row>
    <row r="49" spans="1:62" s="79" customFormat="1" ht="15" customHeight="1">
      <c r="A49" s="71"/>
      <c r="B49" s="287">
        <v>41633464101</v>
      </c>
      <c r="C49" s="287"/>
      <c r="D49" s="287"/>
      <c r="E49" s="287"/>
      <c r="F49" s="399">
        <v>9121956.56</v>
      </c>
      <c r="G49" s="399"/>
      <c r="H49" s="399"/>
      <c r="I49" s="399"/>
      <c r="J49" s="399">
        <f>F49</f>
        <v>9121956.56</v>
      </c>
      <c r="K49" s="399"/>
      <c r="L49" s="399"/>
      <c r="M49" s="399"/>
      <c r="N49" s="287"/>
      <c r="O49" s="287"/>
      <c r="P49" s="287"/>
      <c r="Q49" s="287"/>
      <c r="R49" s="287"/>
      <c r="S49" s="287"/>
      <c r="T49" s="287"/>
      <c r="U49" s="399">
        <f>F49</f>
        <v>9121956.56</v>
      </c>
      <c r="V49" s="399"/>
      <c r="W49" s="399"/>
      <c r="X49" s="287"/>
      <c r="Y49" s="287"/>
      <c r="Z49" s="287"/>
      <c r="AA49" s="287"/>
      <c r="AB49" s="287">
        <v>2.2</v>
      </c>
      <c r="AC49" s="287"/>
      <c r="AD49" s="287"/>
      <c r="AE49" s="399">
        <f>U49*AB49/100+0.01</f>
        <v>200683.05432000005</v>
      </c>
      <c r="AF49" s="399"/>
      <c r="AG49" s="399"/>
      <c r="AH49" s="399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358" t="s">
        <v>342</v>
      </c>
      <c r="AV49" s="358"/>
      <c r="AW49" s="399">
        <f>AE49</f>
        <v>200683.05432000005</v>
      </c>
      <c r="AX49" s="399"/>
      <c r="AY49" s="399"/>
      <c r="AZ49" s="399"/>
      <c r="BA49" s="82"/>
      <c r="BB49" s="82"/>
      <c r="BC49" s="82"/>
      <c r="BD49" s="82"/>
      <c r="BE49" s="82"/>
      <c r="BF49" s="82"/>
      <c r="BG49" s="78"/>
      <c r="BH49" s="78"/>
      <c r="BI49" s="78"/>
      <c r="BJ49" s="78"/>
    </row>
    <row r="50" spans="1:62" s="79" customFormat="1" ht="15" customHeight="1" hidden="1">
      <c r="A50" s="71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358" t="s">
        <v>343</v>
      </c>
      <c r="AV50" s="358"/>
      <c r="AW50" s="287"/>
      <c r="AX50" s="287"/>
      <c r="AY50" s="287"/>
      <c r="AZ50" s="287"/>
      <c r="BA50" s="82"/>
      <c r="BB50" s="82"/>
      <c r="BC50" s="82"/>
      <c r="BD50" s="82"/>
      <c r="BE50" s="82"/>
      <c r="BF50" s="82"/>
      <c r="BG50" s="78"/>
      <c r="BH50" s="78"/>
      <c r="BI50" s="78"/>
      <c r="BJ50" s="78"/>
    </row>
    <row r="51" spans="1:62" s="79" customFormat="1" ht="15" customHeight="1">
      <c r="A51" s="47"/>
      <c r="B51" s="400" t="s">
        <v>407</v>
      </c>
      <c r="C51" s="400"/>
      <c r="D51" s="400"/>
      <c r="E51" s="400"/>
      <c r="F51" s="399">
        <f>F49</f>
        <v>9121956.56</v>
      </c>
      <c r="G51" s="399"/>
      <c r="H51" s="399"/>
      <c r="I51" s="399"/>
      <c r="J51" s="399">
        <f>J49</f>
        <v>9121956.56</v>
      </c>
      <c r="K51" s="399"/>
      <c r="L51" s="399"/>
      <c r="M51" s="399"/>
      <c r="N51" s="286" t="s">
        <v>408</v>
      </c>
      <c r="O51" s="286"/>
      <c r="P51" s="286"/>
      <c r="Q51" s="287"/>
      <c r="R51" s="287"/>
      <c r="S51" s="287"/>
      <c r="T51" s="287"/>
      <c r="U51" s="399">
        <f>U49</f>
        <v>9121956.56</v>
      </c>
      <c r="V51" s="399"/>
      <c r="W51" s="399"/>
      <c r="X51" s="286" t="s">
        <v>408</v>
      </c>
      <c r="Y51" s="286"/>
      <c r="Z51" s="286"/>
      <c r="AA51" s="286"/>
      <c r="AB51" s="286" t="s">
        <v>408</v>
      </c>
      <c r="AC51" s="286"/>
      <c r="AD51" s="286"/>
      <c r="AE51" s="399">
        <f>AE49</f>
        <v>200683.05432000005</v>
      </c>
      <c r="AF51" s="399"/>
      <c r="AG51" s="399"/>
      <c r="AH51" s="399"/>
      <c r="AI51" s="286" t="s">
        <v>408</v>
      </c>
      <c r="AJ51" s="286"/>
      <c r="AK51" s="286"/>
      <c r="AL51" s="286"/>
      <c r="AM51" s="287"/>
      <c r="AN51" s="287"/>
      <c r="AO51" s="287"/>
      <c r="AP51" s="287"/>
      <c r="AQ51" s="287"/>
      <c r="AR51" s="287"/>
      <c r="AS51" s="287"/>
      <c r="AT51" s="287"/>
      <c r="AU51" s="287">
        <v>9000</v>
      </c>
      <c r="AV51" s="287"/>
      <c r="AW51" s="399">
        <f>AW49</f>
        <v>200683.05432000005</v>
      </c>
      <c r="AX51" s="399"/>
      <c r="AY51" s="399"/>
      <c r="AZ51" s="399"/>
      <c r="BA51" s="82"/>
      <c r="BB51" s="82"/>
      <c r="BC51" s="82"/>
      <c r="BD51" s="82"/>
      <c r="BE51" s="82"/>
      <c r="BF51" s="82"/>
      <c r="BG51" s="78"/>
      <c r="BH51" s="78"/>
      <c r="BI51" s="78"/>
      <c r="BJ51" s="78"/>
    </row>
    <row r="52" ht="6" customHeight="1"/>
    <row r="53" spans="1:58" s="79" customFormat="1" ht="15.75" customHeight="1">
      <c r="A53" s="47"/>
      <c r="B53" s="406" t="s">
        <v>628</v>
      </c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</row>
    <row r="54" spans="1:62" s="63" customFormat="1" ht="6" customHeight="1">
      <c r="A54" s="47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</row>
    <row r="55" spans="1:62" s="79" customFormat="1" ht="49.5" customHeight="1">
      <c r="A55" s="71"/>
      <c r="B55" s="303" t="s">
        <v>607</v>
      </c>
      <c r="C55" s="303"/>
      <c r="D55" s="303"/>
      <c r="E55" s="303"/>
      <c r="F55" s="303" t="s">
        <v>611</v>
      </c>
      <c r="G55" s="303"/>
      <c r="H55" s="303"/>
      <c r="I55" s="303"/>
      <c r="J55" s="303"/>
      <c r="K55" s="303"/>
      <c r="L55" s="303"/>
      <c r="M55" s="303"/>
      <c r="N55" s="303" t="s">
        <v>612</v>
      </c>
      <c r="O55" s="303"/>
      <c r="P55" s="303"/>
      <c r="Q55" s="303"/>
      <c r="R55" s="303"/>
      <c r="S55" s="303"/>
      <c r="T55" s="303"/>
      <c r="U55" s="303" t="s">
        <v>613</v>
      </c>
      <c r="V55" s="303"/>
      <c r="W55" s="303"/>
      <c r="X55" s="303" t="s">
        <v>614</v>
      </c>
      <c r="Y55" s="303"/>
      <c r="Z55" s="303"/>
      <c r="AA55" s="303"/>
      <c r="AB55" s="303" t="s">
        <v>615</v>
      </c>
      <c r="AC55" s="303"/>
      <c r="AD55" s="303"/>
      <c r="AE55" s="303" t="s">
        <v>616</v>
      </c>
      <c r="AF55" s="303"/>
      <c r="AG55" s="303"/>
      <c r="AH55" s="303"/>
      <c r="AI55" s="303" t="s">
        <v>617</v>
      </c>
      <c r="AJ55" s="303"/>
      <c r="AK55" s="303"/>
      <c r="AL55" s="303"/>
      <c r="AM55" s="303"/>
      <c r="AN55" s="303"/>
      <c r="AO55" s="303"/>
      <c r="AP55" s="303"/>
      <c r="AQ55" s="303" t="s">
        <v>618</v>
      </c>
      <c r="AR55" s="303"/>
      <c r="AS55" s="303"/>
      <c r="AT55" s="303"/>
      <c r="AU55" s="303" t="s">
        <v>357</v>
      </c>
      <c r="AV55" s="303"/>
      <c r="AW55" s="303" t="s">
        <v>622</v>
      </c>
      <c r="AX55" s="303"/>
      <c r="AY55" s="303"/>
      <c r="AZ55" s="303"/>
      <c r="BA55" s="81"/>
      <c r="BB55" s="81"/>
      <c r="BC55" s="81"/>
      <c r="BD55" s="81"/>
      <c r="BE55" s="81"/>
      <c r="BF55" s="81"/>
      <c r="BG55" s="78"/>
      <c r="BH55" s="78"/>
      <c r="BI55" s="78"/>
      <c r="BJ55" s="78"/>
    </row>
    <row r="56" spans="1:62" s="79" customFormat="1" ht="141" customHeight="1">
      <c r="A56" s="71"/>
      <c r="B56" s="303"/>
      <c r="C56" s="303"/>
      <c r="D56" s="303"/>
      <c r="E56" s="303"/>
      <c r="F56" s="303" t="s">
        <v>623</v>
      </c>
      <c r="G56" s="303"/>
      <c r="H56" s="303"/>
      <c r="I56" s="303"/>
      <c r="J56" s="303" t="s">
        <v>624</v>
      </c>
      <c r="K56" s="303"/>
      <c r="L56" s="303"/>
      <c r="M56" s="303"/>
      <c r="N56" s="303" t="s">
        <v>625</v>
      </c>
      <c r="O56" s="303"/>
      <c r="P56" s="303"/>
      <c r="Q56" s="303" t="s">
        <v>626</v>
      </c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 t="s">
        <v>627</v>
      </c>
      <c r="AJ56" s="303"/>
      <c r="AK56" s="303"/>
      <c r="AL56" s="303"/>
      <c r="AM56" s="303" t="s">
        <v>592</v>
      </c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81"/>
      <c r="BB56" s="81"/>
      <c r="BC56" s="81"/>
      <c r="BD56" s="81"/>
      <c r="BE56" s="81"/>
      <c r="BF56" s="81"/>
      <c r="BG56" s="78"/>
      <c r="BH56" s="78"/>
      <c r="BI56" s="78"/>
      <c r="BJ56" s="78"/>
    </row>
    <row r="57" spans="1:62" s="79" customFormat="1" ht="15" customHeight="1">
      <c r="A57" s="71"/>
      <c r="B57" s="287">
        <v>1</v>
      </c>
      <c r="C57" s="287"/>
      <c r="D57" s="287"/>
      <c r="E57" s="287"/>
      <c r="F57" s="287">
        <v>2</v>
      </c>
      <c r="G57" s="287"/>
      <c r="H57" s="287"/>
      <c r="I57" s="287"/>
      <c r="J57" s="287">
        <v>3</v>
      </c>
      <c r="K57" s="287"/>
      <c r="L57" s="287"/>
      <c r="M57" s="287"/>
      <c r="N57" s="287">
        <v>4</v>
      </c>
      <c r="O57" s="287"/>
      <c r="P57" s="287"/>
      <c r="Q57" s="287">
        <v>5</v>
      </c>
      <c r="R57" s="287"/>
      <c r="S57" s="287"/>
      <c r="T57" s="287"/>
      <c r="U57" s="287">
        <v>6</v>
      </c>
      <c r="V57" s="287"/>
      <c r="W57" s="287"/>
      <c r="X57" s="287">
        <v>7</v>
      </c>
      <c r="Y57" s="287"/>
      <c r="Z57" s="287"/>
      <c r="AA57" s="287"/>
      <c r="AB57" s="287">
        <v>8</v>
      </c>
      <c r="AC57" s="287"/>
      <c r="AD57" s="287"/>
      <c r="AE57" s="287">
        <v>9</v>
      </c>
      <c r="AF57" s="287"/>
      <c r="AG57" s="287"/>
      <c r="AH57" s="287"/>
      <c r="AI57" s="287">
        <v>10</v>
      </c>
      <c r="AJ57" s="287"/>
      <c r="AK57" s="287"/>
      <c r="AL57" s="287"/>
      <c r="AM57" s="287">
        <v>11</v>
      </c>
      <c r="AN57" s="287"/>
      <c r="AO57" s="287"/>
      <c r="AP57" s="287"/>
      <c r="AQ57" s="287">
        <v>12</v>
      </c>
      <c r="AR57" s="287"/>
      <c r="AS57" s="287"/>
      <c r="AT57" s="287"/>
      <c r="AU57" s="287">
        <v>13</v>
      </c>
      <c r="AV57" s="287"/>
      <c r="AW57" s="287">
        <v>14</v>
      </c>
      <c r="AX57" s="287"/>
      <c r="AY57" s="287"/>
      <c r="AZ57" s="287"/>
      <c r="BA57" s="82"/>
      <c r="BB57" s="82"/>
      <c r="BC57" s="82"/>
      <c r="BD57" s="82"/>
      <c r="BE57" s="82"/>
      <c r="BF57" s="82"/>
      <c r="BG57" s="78"/>
      <c r="BH57" s="78"/>
      <c r="BI57" s="78"/>
      <c r="BJ57" s="78"/>
    </row>
    <row r="58" spans="1:62" s="79" customFormat="1" ht="15" customHeight="1">
      <c r="A58" s="71"/>
      <c r="B58" s="287">
        <v>41633464101</v>
      </c>
      <c r="C58" s="287"/>
      <c r="D58" s="287"/>
      <c r="E58" s="287"/>
      <c r="F58" s="399">
        <v>8427272.56</v>
      </c>
      <c r="G58" s="399"/>
      <c r="H58" s="399"/>
      <c r="I58" s="399"/>
      <c r="J58" s="399">
        <f>F58</f>
        <v>8427272.56</v>
      </c>
      <c r="K58" s="399"/>
      <c r="L58" s="399"/>
      <c r="M58" s="399"/>
      <c r="N58" s="287"/>
      <c r="O58" s="287"/>
      <c r="P58" s="287"/>
      <c r="Q58" s="287"/>
      <c r="R58" s="287"/>
      <c r="S58" s="287"/>
      <c r="T58" s="287"/>
      <c r="U58" s="399">
        <f>F58</f>
        <v>8427272.56</v>
      </c>
      <c r="V58" s="399"/>
      <c r="W58" s="399"/>
      <c r="X58" s="287"/>
      <c r="Y58" s="287"/>
      <c r="Z58" s="287"/>
      <c r="AA58" s="287"/>
      <c r="AB58" s="287">
        <v>2.2</v>
      </c>
      <c r="AC58" s="287"/>
      <c r="AD58" s="287"/>
      <c r="AE58" s="399">
        <f>U58*AB58/100</f>
        <v>185399.99632000003</v>
      </c>
      <c r="AF58" s="399"/>
      <c r="AG58" s="399"/>
      <c r="AH58" s="399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358" t="s">
        <v>342</v>
      </c>
      <c r="AV58" s="358"/>
      <c r="AW58" s="399">
        <f>AE58</f>
        <v>185399.99632000003</v>
      </c>
      <c r="AX58" s="399"/>
      <c r="AY58" s="399"/>
      <c r="AZ58" s="399"/>
      <c r="BA58" s="82"/>
      <c r="BB58" s="82"/>
      <c r="BC58" s="82"/>
      <c r="BD58" s="82"/>
      <c r="BE58" s="82"/>
      <c r="BF58" s="82"/>
      <c r="BG58" s="78"/>
      <c r="BH58" s="78"/>
      <c r="BI58" s="78"/>
      <c r="BJ58" s="78"/>
    </row>
    <row r="59" spans="1:62" s="79" customFormat="1" ht="15" customHeight="1" hidden="1">
      <c r="A59" s="71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358" t="s">
        <v>343</v>
      </c>
      <c r="AV59" s="358"/>
      <c r="AW59" s="287"/>
      <c r="AX59" s="287"/>
      <c r="AY59" s="287"/>
      <c r="AZ59" s="287"/>
      <c r="BA59" s="82"/>
      <c r="BB59" s="82"/>
      <c r="BC59" s="82"/>
      <c r="BD59" s="82"/>
      <c r="BE59" s="82"/>
      <c r="BF59" s="82"/>
      <c r="BG59" s="78"/>
      <c r="BH59" s="78"/>
      <c r="BI59" s="78"/>
      <c r="BJ59" s="78"/>
    </row>
    <row r="60" spans="1:62" s="79" customFormat="1" ht="15" customHeight="1" hidden="1">
      <c r="A60" s="71"/>
      <c r="B60" s="401"/>
      <c r="C60" s="401"/>
      <c r="D60" s="401"/>
      <c r="E60" s="401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358" t="s">
        <v>345</v>
      </c>
      <c r="AV60" s="358"/>
      <c r="AW60" s="287"/>
      <c r="AX60" s="287"/>
      <c r="AY60" s="287"/>
      <c r="AZ60" s="287"/>
      <c r="BA60" s="82"/>
      <c r="BB60" s="82"/>
      <c r="BC60" s="82"/>
      <c r="BD60" s="82"/>
      <c r="BE60" s="82"/>
      <c r="BF60" s="82"/>
      <c r="BG60" s="78"/>
      <c r="BH60" s="78"/>
      <c r="BI60" s="78"/>
      <c r="BJ60" s="78"/>
    </row>
    <row r="61" spans="1:62" s="79" customFormat="1" ht="15" customHeight="1">
      <c r="A61" s="47"/>
      <c r="B61" s="400" t="s">
        <v>407</v>
      </c>
      <c r="C61" s="400"/>
      <c r="D61" s="400"/>
      <c r="E61" s="400"/>
      <c r="F61" s="399">
        <f>F58</f>
        <v>8427272.56</v>
      </c>
      <c r="G61" s="399"/>
      <c r="H61" s="399"/>
      <c r="I61" s="399"/>
      <c r="J61" s="399">
        <f>J58</f>
        <v>8427272.56</v>
      </c>
      <c r="K61" s="399"/>
      <c r="L61" s="399"/>
      <c r="M61" s="399"/>
      <c r="N61" s="286" t="s">
        <v>408</v>
      </c>
      <c r="O61" s="286"/>
      <c r="P61" s="286"/>
      <c r="Q61" s="287"/>
      <c r="R61" s="287"/>
      <c r="S61" s="287"/>
      <c r="T61" s="287"/>
      <c r="U61" s="399">
        <f>U58</f>
        <v>8427272.56</v>
      </c>
      <c r="V61" s="399"/>
      <c r="W61" s="399"/>
      <c r="X61" s="286" t="s">
        <v>408</v>
      </c>
      <c r="Y61" s="286"/>
      <c r="Z61" s="286"/>
      <c r="AA61" s="286"/>
      <c r="AB61" s="286" t="s">
        <v>408</v>
      </c>
      <c r="AC61" s="286"/>
      <c r="AD61" s="286"/>
      <c r="AE61" s="399">
        <f>AE58</f>
        <v>185399.99632000003</v>
      </c>
      <c r="AF61" s="399"/>
      <c r="AG61" s="399"/>
      <c r="AH61" s="399"/>
      <c r="AI61" s="286" t="s">
        <v>408</v>
      </c>
      <c r="AJ61" s="286"/>
      <c r="AK61" s="286"/>
      <c r="AL61" s="286"/>
      <c r="AM61" s="287"/>
      <c r="AN61" s="287"/>
      <c r="AO61" s="287"/>
      <c r="AP61" s="287"/>
      <c r="AQ61" s="287"/>
      <c r="AR61" s="287"/>
      <c r="AS61" s="287"/>
      <c r="AT61" s="287"/>
      <c r="AU61" s="287">
        <v>9000</v>
      </c>
      <c r="AV61" s="287"/>
      <c r="AW61" s="399">
        <f>AW58</f>
        <v>185399.99632000003</v>
      </c>
      <c r="AX61" s="399"/>
      <c r="AY61" s="399"/>
      <c r="AZ61" s="399"/>
      <c r="BA61" s="82"/>
      <c r="BB61" s="82"/>
      <c r="BC61" s="82"/>
      <c r="BD61" s="82"/>
      <c r="BE61" s="82"/>
      <c r="BF61" s="82"/>
      <c r="BG61" s="78"/>
      <c r="BH61" s="78"/>
      <c r="BI61" s="78"/>
      <c r="BJ61" s="78"/>
    </row>
    <row r="62" ht="4.5" customHeight="1"/>
    <row r="63" spans="1:58" s="79" customFormat="1" ht="15.75" customHeight="1">
      <c r="A63" s="47"/>
      <c r="B63" s="406" t="s">
        <v>629</v>
      </c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6"/>
    </row>
    <row r="64" spans="1:62" s="63" customFormat="1" ht="7.5" customHeight="1">
      <c r="A64" s="47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</row>
    <row r="65" spans="1:62" s="79" customFormat="1" ht="49.5" customHeight="1">
      <c r="A65" s="71"/>
      <c r="B65" s="303" t="s">
        <v>607</v>
      </c>
      <c r="C65" s="303"/>
      <c r="D65" s="303"/>
      <c r="E65" s="303"/>
      <c r="F65" s="303" t="s">
        <v>611</v>
      </c>
      <c r="G65" s="303"/>
      <c r="H65" s="303"/>
      <c r="I65" s="303"/>
      <c r="J65" s="303"/>
      <c r="K65" s="303"/>
      <c r="L65" s="303"/>
      <c r="M65" s="303"/>
      <c r="N65" s="303" t="s">
        <v>612</v>
      </c>
      <c r="O65" s="303"/>
      <c r="P65" s="303"/>
      <c r="Q65" s="303"/>
      <c r="R65" s="303"/>
      <c r="S65" s="303"/>
      <c r="T65" s="303"/>
      <c r="U65" s="303" t="s">
        <v>613</v>
      </c>
      <c r="V65" s="303"/>
      <c r="W65" s="303"/>
      <c r="X65" s="303" t="s">
        <v>614</v>
      </c>
      <c r="Y65" s="303"/>
      <c r="Z65" s="303"/>
      <c r="AA65" s="303"/>
      <c r="AB65" s="303" t="s">
        <v>615</v>
      </c>
      <c r="AC65" s="303"/>
      <c r="AD65" s="303"/>
      <c r="AE65" s="303" t="s">
        <v>616</v>
      </c>
      <c r="AF65" s="303"/>
      <c r="AG65" s="303"/>
      <c r="AH65" s="303"/>
      <c r="AI65" s="303" t="s">
        <v>617</v>
      </c>
      <c r="AJ65" s="303"/>
      <c r="AK65" s="303"/>
      <c r="AL65" s="303"/>
      <c r="AM65" s="303"/>
      <c r="AN65" s="303"/>
      <c r="AO65" s="303"/>
      <c r="AP65" s="303"/>
      <c r="AQ65" s="303" t="s">
        <v>618</v>
      </c>
      <c r="AR65" s="303"/>
      <c r="AS65" s="303"/>
      <c r="AT65" s="303"/>
      <c r="AU65" s="303" t="s">
        <v>357</v>
      </c>
      <c r="AV65" s="303"/>
      <c r="AW65" s="303" t="s">
        <v>622</v>
      </c>
      <c r="AX65" s="303"/>
      <c r="AY65" s="303"/>
      <c r="AZ65" s="303"/>
      <c r="BA65" s="81"/>
      <c r="BB65" s="81"/>
      <c r="BC65" s="81"/>
      <c r="BD65" s="81"/>
      <c r="BE65" s="81"/>
      <c r="BF65" s="81"/>
      <c r="BG65" s="78"/>
      <c r="BH65" s="78"/>
      <c r="BI65" s="78"/>
      <c r="BJ65" s="78"/>
    </row>
    <row r="66" spans="1:62" s="79" customFormat="1" ht="141" customHeight="1">
      <c r="A66" s="71"/>
      <c r="B66" s="303"/>
      <c r="C66" s="303"/>
      <c r="D66" s="303"/>
      <c r="E66" s="303"/>
      <c r="F66" s="303" t="s">
        <v>623</v>
      </c>
      <c r="G66" s="303"/>
      <c r="H66" s="303"/>
      <c r="I66" s="303"/>
      <c r="J66" s="303" t="s">
        <v>624</v>
      </c>
      <c r="K66" s="303"/>
      <c r="L66" s="303"/>
      <c r="M66" s="303"/>
      <c r="N66" s="303" t="s">
        <v>625</v>
      </c>
      <c r="O66" s="303"/>
      <c r="P66" s="303"/>
      <c r="Q66" s="303" t="s">
        <v>626</v>
      </c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 t="s">
        <v>627</v>
      </c>
      <c r="AJ66" s="303"/>
      <c r="AK66" s="303"/>
      <c r="AL66" s="303"/>
      <c r="AM66" s="303" t="s">
        <v>592</v>
      </c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81"/>
      <c r="BB66" s="81"/>
      <c r="BC66" s="81"/>
      <c r="BD66" s="81"/>
      <c r="BE66" s="81"/>
      <c r="BF66" s="81"/>
      <c r="BG66" s="78"/>
      <c r="BH66" s="78"/>
      <c r="BI66" s="78"/>
      <c r="BJ66" s="78"/>
    </row>
    <row r="67" spans="1:62" s="79" customFormat="1" ht="15" customHeight="1">
      <c r="A67" s="71"/>
      <c r="B67" s="287">
        <v>1</v>
      </c>
      <c r="C67" s="287"/>
      <c r="D67" s="287"/>
      <c r="E67" s="287"/>
      <c r="F67" s="287">
        <v>2</v>
      </c>
      <c r="G67" s="287"/>
      <c r="H67" s="287"/>
      <c r="I67" s="287"/>
      <c r="J67" s="287">
        <v>3</v>
      </c>
      <c r="K67" s="287"/>
      <c r="L67" s="287"/>
      <c r="M67" s="287"/>
      <c r="N67" s="287">
        <v>4</v>
      </c>
      <c r="O67" s="287"/>
      <c r="P67" s="287"/>
      <c r="Q67" s="287">
        <v>5</v>
      </c>
      <c r="R67" s="287"/>
      <c r="S67" s="287"/>
      <c r="T67" s="287"/>
      <c r="U67" s="287">
        <v>6</v>
      </c>
      <c r="V67" s="287"/>
      <c r="W67" s="287"/>
      <c r="X67" s="287">
        <v>7</v>
      </c>
      <c r="Y67" s="287"/>
      <c r="Z67" s="287"/>
      <c r="AA67" s="287"/>
      <c r="AB67" s="287">
        <v>8</v>
      </c>
      <c r="AC67" s="287"/>
      <c r="AD67" s="287"/>
      <c r="AE67" s="287">
        <v>9</v>
      </c>
      <c r="AF67" s="287"/>
      <c r="AG67" s="287"/>
      <c r="AH67" s="287"/>
      <c r="AI67" s="287">
        <v>10</v>
      </c>
      <c r="AJ67" s="287"/>
      <c r="AK67" s="287"/>
      <c r="AL67" s="287"/>
      <c r="AM67" s="287">
        <v>11</v>
      </c>
      <c r="AN67" s="287"/>
      <c r="AO67" s="287"/>
      <c r="AP67" s="287"/>
      <c r="AQ67" s="287">
        <v>12</v>
      </c>
      <c r="AR67" s="287"/>
      <c r="AS67" s="287"/>
      <c r="AT67" s="287"/>
      <c r="AU67" s="287">
        <v>13</v>
      </c>
      <c r="AV67" s="287"/>
      <c r="AW67" s="287">
        <v>14</v>
      </c>
      <c r="AX67" s="287"/>
      <c r="AY67" s="287"/>
      <c r="AZ67" s="287"/>
      <c r="BA67" s="82"/>
      <c r="BB67" s="82"/>
      <c r="BC67" s="82"/>
      <c r="BD67" s="82"/>
      <c r="BE67" s="82"/>
      <c r="BF67" s="82"/>
      <c r="BG67" s="78"/>
      <c r="BH67" s="78"/>
      <c r="BI67" s="78"/>
      <c r="BJ67" s="78"/>
    </row>
    <row r="68" spans="1:62" s="79" customFormat="1" ht="15" customHeight="1">
      <c r="A68" s="71"/>
      <c r="B68" s="287">
        <v>41633464101</v>
      </c>
      <c r="C68" s="287"/>
      <c r="D68" s="287"/>
      <c r="E68" s="287"/>
      <c r="F68" s="399">
        <v>8427272.56</v>
      </c>
      <c r="G68" s="399"/>
      <c r="H68" s="399"/>
      <c r="I68" s="399"/>
      <c r="J68" s="399">
        <f>F68</f>
        <v>8427272.56</v>
      </c>
      <c r="K68" s="399"/>
      <c r="L68" s="399"/>
      <c r="M68" s="399"/>
      <c r="N68" s="287"/>
      <c r="O68" s="287"/>
      <c r="P68" s="287"/>
      <c r="Q68" s="287"/>
      <c r="R68" s="287"/>
      <c r="S68" s="287"/>
      <c r="T68" s="287"/>
      <c r="U68" s="399">
        <f>F68</f>
        <v>8427272.56</v>
      </c>
      <c r="V68" s="399"/>
      <c r="W68" s="399"/>
      <c r="X68" s="287"/>
      <c r="Y68" s="287"/>
      <c r="Z68" s="287"/>
      <c r="AA68" s="287"/>
      <c r="AB68" s="287">
        <v>2.2</v>
      </c>
      <c r="AC68" s="287"/>
      <c r="AD68" s="287"/>
      <c r="AE68" s="399">
        <f>U68*AB68/100</f>
        <v>185399.99632000003</v>
      </c>
      <c r="AF68" s="399"/>
      <c r="AG68" s="399"/>
      <c r="AH68" s="399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358" t="s">
        <v>342</v>
      </c>
      <c r="AV68" s="358"/>
      <c r="AW68" s="399">
        <f>AE68</f>
        <v>185399.99632000003</v>
      </c>
      <c r="AX68" s="399"/>
      <c r="AY68" s="399"/>
      <c r="AZ68" s="399"/>
      <c r="BA68" s="82"/>
      <c r="BB68" s="82"/>
      <c r="BC68" s="82"/>
      <c r="BD68" s="82"/>
      <c r="BE68" s="82"/>
      <c r="BF68" s="82"/>
      <c r="BG68" s="78"/>
      <c r="BH68" s="78"/>
      <c r="BI68" s="78"/>
      <c r="BJ68" s="78"/>
    </row>
    <row r="69" spans="1:62" s="79" customFormat="1" ht="15" customHeight="1" hidden="1">
      <c r="A69" s="71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358" t="s">
        <v>343</v>
      </c>
      <c r="AV69" s="358"/>
      <c r="AW69" s="287"/>
      <c r="AX69" s="287"/>
      <c r="AY69" s="287"/>
      <c r="AZ69" s="287"/>
      <c r="BA69" s="82"/>
      <c r="BB69" s="82"/>
      <c r="BC69" s="82"/>
      <c r="BD69" s="82"/>
      <c r="BE69" s="82"/>
      <c r="BF69" s="82"/>
      <c r="BG69" s="78"/>
      <c r="BH69" s="78"/>
      <c r="BI69" s="78"/>
      <c r="BJ69" s="78"/>
    </row>
    <row r="70" spans="1:62" s="79" customFormat="1" ht="15" customHeight="1" hidden="1">
      <c r="A70" s="71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358" t="s">
        <v>345</v>
      </c>
      <c r="AV70" s="358"/>
      <c r="AW70" s="287"/>
      <c r="AX70" s="287"/>
      <c r="AY70" s="287"/>
      <c r="AZ70" s="287"/>
      <c r="BA70" s="82"/>
      <c r="BB70" s="82"/>
      <c r="BC70" s="82"/>
      <c r="BD70" s="82"/>
      <c r="BE70" s="82"/>
      <c r="BF70" s="82"/>
      <c r="BG70" s="78"/>
      <c r="BH70" s="78"/>
      <c r="BI70" s="78"/>
      <c r="BJ70" s="78"/>
    </row>
    <row r="71" spans="1:62" s="79" customFormat="1" ht="15" customHeight="1">
      <c r="A71" s="47"/>
      <c r="B71" s="400" t="s">
        <v>407</v>
      </c>
      <c r="C71" s="400"/>
      <c r="D71" s="400"/>
      <c r="E71" s="400"/>
      <c r="F71" s="399">
        <v>8427272.56</v>
      </c>
      <c r="G71" s="399"/>
      <c r="H71" s="399"/>
      <c r="I71" s="399"/>
      <c r="J71" s="399">
        <f>J68</f>
        <v>8427272.56</v>
      </c>
      <c r="K71" s="399"/>
      <c r="L71" s="399"/>
      <c r="M71" s="399"/>
      <c r="N71" s="286" t="s">
        <v>408</v>
      </c>
      <c r="O71" s="286"/>
      <c r="P71" s="286"/>
      <c r="Q71" s="287"/>
      <c r="R71" s="287"/>
      <c r="S71" s="287"/>
      <c r="T71" s="287"/>
      <c r="U71" s="399">
        <f>U68</f>
        <v>8427272.56</v>
      </c>
      <c r="V71" s="399"/>
      <c r="W71" s="399"/>
      <c r="X71" s="286" t="s">
        <v>408</v>
      </c>
      <c r="Y71" s="286"/>
      <c r="Z71" s="286"/>
      <c r="AA71" s="286"/>
      <c r="AB71" s="286" t="s">
        <v>408</v>
      </c>
      <c r="AC71" s="286"/>
      <c r="AD71" s="286"/>
      <c r="AE71" s="399">
        <f>AE68</f>
        <v>185399.99632000003</v>
      </c>
      <c r="AF71" s="399"/>
      <c r="AG71" s="399"/>
      <c r="AH71" s="399"/>
      <c r="AI71" s="286" t="s">
        <v>408</v>
      </c>
      <c r="AJ71" s="286"/>
      <c r="AK71" s="286"/>
      <c r="AL71" s="286"/>
      <c r="AM71" s="287"/>
      <c r="AN71" s="287"/>
      <c r="AO71" s="287"/>
      <c r="AP71" s="287"/>
      <c r="AQ71" s="287"/>
      <c r="AR71" s="287"/>
      <c r="AS71" s="287"/>
      <c r="AT71" s="287"/>
      <c r="AU71" s="287">
        <v>9000</v>
      </c>
      <c r="AV71" s="287"/>
      <c r="AW71" s="399">
        <f>AW68</f>
        <v>185399.99632000003</v>
      </c>
      <c r="AX71" s="399"/>
      <c r="AY71" s="399"/>
      <c r="AZ71" s="399"/>
      <c r="BA71" s="82"/>
      <c r="BB71" s="82"/>
      <c r="BC71" s="82"/>
      <c r="BD71" s="82"/>
      <c r="BE71" s="82"/>
      <c r="BF71" s="82"/>
      <c r="BG71" s="78"/>
      <c r="BH71" s="78"/>
      <c r="BI71" s="78"/>
      <c r="BJ71" s="78"/>
    </row>
    <row r="73" spans="1:52" s="63" customFormat="1" ht="18" customHeight="1">
      <c r="A73" s="47"/>
      <c r="B73" s="323" t="s">
        <v>630</v>
      </c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</row>
    <row r="74" spans="1:52" s="63" customFormat="1" ht="3" customHeight="1">
      <c r="A74" s="71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</row>
    <row r="75" spans="1:52" s="63" customFormat="1" ht="24.75" customHeight="1">
      <c r="A75" s="47"/>
      <c r="B75" s="303" t="s">
        <v>631</v>
      </c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 t="s">
        <v>632</v>
      </c>
      <c r="S75" s="303"/>
      <c r="T75" s="303"/>
      <c r="U75" s="303"/>
      <c r="V75" s="303"/>
      <c r="W75" s="303"/>
      <c r="X75" s="303"/>
      <c r="Y75" s="303"/>
      <c r="Z75" s="303" t="s">
        <v>316</v>
      </c>
      <c r="AA75" s="303"/>
      <c r="AB75" s="303"/>
      <c r="AC75" s="303" t="s">
        <v>317</v>
      </c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</row>
    <row r="76" spans="1:52" s="63" customFormat="1" ht="24.75" customHeight="1">
      <c r="A76" s="47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 t="s">
        <v>318</v>
      </c>
      <c r="AD76" s="303"/>
      <c r="AE76" s="303"/>
      <c r="AF76" s="303"/>
      <c r="AG76" s="303"/>
      <c r="AH76" s="303"/>
      <c r="AI76" s="303"/>
      <c r="AJ76" s="303"/>
      <c r="AK76" s="303" t="s">
        <v>319</v>
      </c>
      <c r="AL76" s="303"/>
      <c r="AM76" s="303"/>
      <c r="AN76" s="303"/>
      <c r="AO76" s="303"/>
      <c r="AP76" s="303"/>
      <c r="AQ76" s="303"/>
      <c r="AR76" s="303"/>
      <c r="AS76" s="303" t="s">
        <v>320</v>
      </c>
      <c r="AT76" s="303"/>
      <c r="AU76" s="303"/>
      <c r="AV76" s="303"/>
      <c r="AW76" s="303"/>
      <c r="AX76" s="303"/>
      <c r="AY76" s="303"/>
      <c r="AZ76" s="303"/>
    </row>
    <row r="77" spans="1:52" s="63" customFormat="1" ht="24.75" customHeight="1">
      <c r="A77" s="47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</row>
    <row r="78" spans="1:53" s="68" customFormat="1" ht="15" customHeight="1">
      <c r="A78" s="66"/>
      <c r="B78" s="312">
        <v>1</v>
      </c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 t="s">
        <v>321</v>
      </c>
      <c r="S78" s="312"/>
      <c r="T78" s="312"/>
      <c r="U78" s="312"/>
      <c r="V78" s="312"/>
      <c r="W78" s="312"/>
      <c r="X78" s="312"/>
      <c r="Y78" s="312"/>
      <c r="Z78" s="312" t="s">
        <v>322</v>
      </c>
      <c r="AA78" s="312"/>
      <c r="AB78" s="312"/>
      <c r="AC78" s="312" t="s">
        <v>322</v>
      </c>
      <c r="AD78" s="312"/>
      <c r="AE78" s="312"/>
      <c r="AF78" s="312"/>
      <c r="AG78" s="312"/>
      <c r="AH78" s="312"/>
      <c r="AI78" s="312"/>
      <c r="AJ78" s="312"/>
      <c r="AK78" s="312" t="s">
        <v>323</v>
      </c>
      <c r="AL78" s="312"/>
      <c r="AM78" s="312"/>
      <c r="AN78" s="312"/>
      <c r="AO78" s="312"/>
      <c r="AP78" s="312"/>
      <c r="AQ78" s="312"/>
      <c r="AR78" s="312"/>
      <c r="AS78" s="312" t="s">
        <v>324</v>
      </c>
      <c r="AT78" s="312"/>
      <c r="AU78" s="312"/>
      <c r="AV78" s="312"/>
      <c r="AW78" s="312"/>
      <c r="AX78" s="312"/>
      <c r="AY78" s="312"/>
      <c r="AZ78" s="312"/>
      <c r="BA78" s="82"/>
    </row>
    <row r="79" spans="1:52" s="68" customFormat="1" ht="18" customHeight="1">
      <c r="A79" s="66"/>
      <c r="B79" s="405" t="s">
        <v>608</v>
      </c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 t="s">
        <v>633</v>
      </c>
      <c r="S79" s="405"/>
      <c r="T79" s="405"/>
      <c r="U79" s="405"/>
      <c r="V79" s="405"/>
      <c r="W79" s="405"/>
      <c r="X79" s="405"/>
      <c r="Y79" s="405"/>
      <c r="Z79" s="312" t="s">
        <v>342</v>
      </c>
      <c r="AA79" s="312"/>
      <c r="AB79" s="312"/>
      <c r="AC79" s="290">
        <f>AW93</f>
        <v>1759.7663999999997</v>
      </c>
      <c r="AD79" s="290"/>
      <c r="AE79" s="290"/>
      <c r="AF79" s="290"/>
      <c r="AG79" s="290"/>
      <c r="AH79" s="290"/>
      <c r="AI79" s="290"/>
      <c r="AJ79" s="290"/>
      <c r="AK79" s="290">
        <f>AW103</f>
        <v>1759.7663999999997</v>
      </c>
      <c r="AL79" s="290"/>
      <c r="AM79" s="290"/>
      <c r="AN79" s="290"/>
      <c r="AO79" s="290"/>
      <c r="AP79" s="290"/>
      <c r="AQ79" s="290"/>
      <c r="AR79" s="290"/>
      <c r="AS79" s="290">
        <f>AW114</f>
        <v>1759.7663999999997</v>
      </c>
      <c r="AT79" s="290"/>
      <c r="AU79" s="290"/>
      <c r="AV79" s="290"/>
      <c r="AW79" s="290"/>
      <c r="AX79" s="290"/>
      <c r="AY79" s="290"/>
      <c r="AZ79" s="290"/>
    </row>
    <row r="80" spans="1:52" s="69" customFormat="1" ht="18" customHeight="1" hidden="1">
      <c r="A80" s="47"/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343" t="s">
        <v>343</v>
      </c>
      <c r="AA80" s="343"/>
      <c r="AB80" s="34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</row>
    <row r="81" spans="1:52" s="69" customFormat="1" ht="18" customHeight="1" hidden="1">
      <c r="A81" s="47"/>
      <c r="B81" s="404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343" t="s">
        <v>345</v>
      </c>
      <c r="AA81" s="343"/>
      <c r="AB81" s="34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</row>
    <row r="82" spans="1:52" s="69" customFormat="1" ht="18" customHeight="1">
      <c r="A82" s="47"/>
      <c r="B82" s="311" t="s">
        <v>407</v>
      </c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43" t="s">
        <v>351</v>
      </c>
      <c r="AA82" s="343"/>
      <c r="AB82" s="343"/>
      <c r="AC82" s="290">
        <f>AC79</f>
        <v>1759.7663999999997</v>
      </c>
      <c r="AD82" s="290"/>
      <c r="AE82" s="290"/>
      <c r="AF82" s="290"/>
      <c r="AG82" s="290"/>
      <c r="AH82" s="290"/>
      <c r="AI82" s="290"/>
      <c r="AJ82" s="290"/>
      <c r="AK82" s="290">
        <f>AK79</f>
        <v>1759.7663999999997</v>
      </c>
      <c r="AL82" s="290"/>
      <c r="AM82" s="290"/>
      <c r="AN82" s="290"/>
      <c r="AO82" s="290"/>
      <c r="AP82" s="290"/>
      <c r="AQ82" s="290"/>
      <c r="AR82" s="290"/>
      <c r="AS82" s="290">
        <f>AS79</f>
        <v>1759.7663999999997</v>
      </c>
      <c r="AT82" s="290"/>
      <c r="AU82" s="290"/>
      <c r="AV82" s="290"/>
      <c r="AW82" s="290"/>
      <c r="AX82" s="290"/>
      <c r="AY82" s="290"/>
      <c r="AZ82" s="290"/>
    </row>
    <row r="83" ht="6" customHeight="1"/>
    <row r="84" spans="1:58" s="69" customFormat="1" ht="15" customHeight="1">
      <c r="A84" s="47"/>
      <c r="B84" s="402" t="s">
        <v>634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  <c r="AJ84" s="402"/>
      <c r="AK84" s="402"/>
      <c r="AL84" s="402"/>
      <c r="AM84" s="402"/>
      <c r="AN84" s="402"/>
      <c r="AO84" s="402"/>
      <c r="AP84" s="402"/>
      <c r="AQ84" s="402"/>
      <c r="AR84" s="402"/>
      <c r="AS84" s="402"/>
      <c r="AT84" s="402"/>
      <c r="AU84" s="402"/>
      <c r="AV84" s="402"/>
      <c r="AW84" s="402"/>
      <c r="AX84" s="402"/>
      <c r="AY84" s="402"/>
      <c r="AZ84" s="402"/>
      <c r="BA84" s="402"/>
      <c r="BB84" s="402"/>
      <c r="BC84" s="402"/>
      <c r="BD84" s="402"/>
      <c r="BE84" s="402"/>
      <c r="BF84" s="402"/>
    </row>
    <row r="85" spans="1:58" s="69" customFormat="1" ht="15" customHeight="1">
      <c r="A85" s="47"/>
      <c r="B85" s="402" t="s">
        <v>635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2"/>
      <c r="AK85" s="402"/>
      <c r="AL85" s="402"/>
      <c r="AM85" s="402"/>
      <c r="AN85" s="402"/>
      <c r="AO85" s="402"/>
      <c r="AP85" s="402"/>
      <c r="AQ85" s="402"/>
      <c r="AR85" s="402"/>
      <c r="AS85" s="402"/>
      <c r="AT85" s="402"/>
      <c r="AU85" s="402"/>
      <c r="AV85" s="402"/>
      <c r="AW85" s="402"/>
      <c r="AX85" s="402"/>
      <c r="AY85" s="402"/>
      <c r="AZ85" s="402"/>
      <c r="BA85" s="402"/>
      <c r="BB85" s="402"/>
      <c r="BC85" s="402"/>
      <c r="BD85" s="402"/>
      <c r="BE85" s="402"/>
      <c r="BF85" s="402"/>
    </row>
    <row r="86" spans="1:62" s="63" customFormat="1" ht="7.5" customHeight="1">
      <c r="A86" s="47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</row>
    <row r="87" spans="1:62" s="79" customFormat="1" ht="99.75" customHeight="1">
      <c r="A87" s="71"/>
      <c r="B87" s="303" t="s">
        <v>636</v>
      </c>
      <c r="C87" s="303"/>
      <c r="D87" s="303"/>
      <c r="E87" s="303"/>
      <c r="F87" s="303"/>
      <c r="G87" s="303"/>
      <c r="H87" s="303" t="s">
        <v>637</v>
      </c>
      <c r="I87" s="303"/>
      <c r="J87" s="303"/>
      <c r="K87" s="303"/>
      <c r="L87" s="303" t="s">
        <v>638</v>
      </c>
      <c r="M87" s="303"/>
      <c r="N87" s="303"/>
      <c r="O87" s="303"/>
      <c r="P87" s="303" t="s">
        <v>639</v>
      </c>
      <c r="Q87" s="303"/>
      <c r="R87" s="303"/>
      <c r="S87" s="303"/>
      <c r="T87" s="303"/>
      <c r="U87" s="303" t="s">
        <v>640</v>
      </c>
      <c r="V87" s="303"/>
      <c r="W87" s="303"/>
      <c r="X87" s="303"/>
      <c r="Y87" s="303" t="s">
        <v>641</v>
      </c>
      <c r="Z87" s="303"/>
      <c r="AA87" s="303"/>
      <c r="AB87" s="303"/>
      <c r="AC87" s="303"/>
      <c r="AD87" s="303"/>
      <c r="AE87" s="303"/>
      <c r="AF87" s="303"/>
      <c r="AG87" s="303" t="s">
        <v>642</v>
      </c>
      <c r="AH87" s="303"/>
      <c r="AI87" s="303"/>
      <c r="AJ87" s="303"/>
      <c r="AK87" s="303" t="s">
        <v>615</v>
      </c>
      <c r="AL87" s="303"/>
      <c r="AM87" s="303"/>
      <c r="AN87" s="303"/>
      <c r="AO87" s="303" t="s">
        <v>643</v>
      </c>
      <c r="AP87" s="303"/>
      <c r="AQ87" s="303"/>
      <c r="AR87" s="303"/>
      <c r="AS87" s="303" t="s">
        <v>644</v>
      </c>
      <c r="AT87" s="303"/>
      <c r="AU87" s="303"/>
      <c r="AV87" s="303"/>
      <c r="AW87" s="303" t="s">
        <v>645</v>
      </c>
      <c r="AX87" s="303"/>
      <c r="AY87" s="303"/>
      <c r="AZ87" s="303"/>
      <c r="BA87" s="81"/>
      <c r="BB87" s="81"/>
      <c r="BC87" s="81"/>
      <c r="BD87" s="81"/>
      <c r="BE87" s="81"/>
      <c r="BF87" s="81"/>
      <c r="BG87" s="78"/>
      <c r="BH87" s="78"/>
      <c r="BI87" s="78"/>
      <c r="BJ87" s="78"/>
    </row>
    <row r="88" spans="1:62" s="79" customFormat="1" ht="49.5" customHeight="1">
      <c r="A88" s="71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 t="s">
        <v>627</v>
      </c>
      <c r="Z88" s="303"/>
      <c r="AA88" s="303"/>
      <c r="AB88" s="303"/>
      <c r="AC88" s="303" t="s">
        <v>592</v>
      </c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81"/>
      <c r="BB88" s="81"/>
      <c r="BC88" s="81"/>
      <c r="BD88" s="81"/>
      <c r="BE88" s="81"/>
      <c r="BF88" s="81"/>
      <c r="BG88" s="78"/>
      <c r="BH88" s="78"/>
      <c r="BI88" s="78"/>
      <c r="BJ88" s="78"/>
    </row>
    <row r="89" spans="1:62" s="156" customFormat="1" ht="15" customHeight="1">
      <c r="A89" s="67"/>
      <c r="B89" s="287">
        <v>1</v>
      </c>
      <c r="C89" s="287"/>
      <c r="D89" s="287"/>
      <c r="E89" s="287"/>
      <c r="F89" s="287"/>
      <c r="G89" s="287"/>
      <c r="H89" s="287">
        <v>2</v>
      </c>
      <c r="I89" s="287"/>
      <c r="J89" s="287"/>
      <c r="K89" s="287"/>
      <c r="L89" s="287">
        <v>3</v>
      </c>
      <c r="M89" s="287"/>
      <c r="N89" s="287"/>
      <c r="O89" s="287"/>
      <c r="P89" s="287">
        <v>4</v>
      </c>
      <c r="Q89" s="287"/>
      <c r="R89" s="287"/>
      <c r="S89" s="287"/>
      <c r="T89" s="287"/>
      <c r="U89" s="287">
        <v>5</v>
      </c>
      <c r="V89" s="287"/>
      <c r="W89" s="287"/>
      <c r="X89" s="287"/>
      <c r="Y89" s="287">
        <v>6</v>
      </c>
      <c r="Z89" s="287"/>
      <c r="AA89" s="287"/>
      <c r="AB89" s="287"/>
      <c r="AC89" s="287">
        <v>7</v>
      </c>
      <c r="AD89" s="287"/>
      <c r="AE89" s="287"/>
      <c r="AF89" s="287"/>
      <c r="AG89" s="287">
        <v>8</v>
      </c>
      <c r="AH89" s="287"/>
      <c r="AI89" s="287"/>
      <c r="AJ89" s="287"/>
      <c r="AK89" s="287">
        <v>9</v>
      </c>
      <c r="AL89" s="287"/>
      <c r="AM89" s="287"/>
      <c r="AN89" s="287"/>
      <c r="AO89" s="287">
        <v>10</v>
      </c>
      <c r="AP89" s="287"/>
      <c r="AQ89" s="287"/>
      <c r="AR89" s="287"/>
      <c r="AS89" s="287">
        <v>11</v>
      </c>
      <c r="AT89" s="287"/>
      <c r="AU89" s="287"/>
      <c r="AV89" s="287"/>
      <c r="AW89" s="287">
        <v>12</v>
      </c>
      <c r="AX89" s="287"/>
      <c r="AY89" s="287"/>
      <c r="AZ89" s="287"/>
      <c r="BA89" s="82"/>
      <c r="BB89" s="82"/>
      <c r="BC89" s="82"/>
      <c r="BD89" s="82"/>
      <c r="BE89" s="82"/>
      <c r="BF89" s="82"/>
      <c r="BG89" s="155"/>
      <c r="BH89" s="155"/>
      <c r="BI89" s="155"/>
      <c r="BJ89" s="155"/>
    </row>
    <row r="90" spans="1:62" s="79" customFormat="1" ht="18" customHeight="1">
      <c r="A90" s="71"/>
      <c r="B90" s="287">
        <v>41633464101</v>
      </c>
      <c r="C90" s="287"/>
      <c r="D90" s="287"/>
      <c r="E90" s="287"/>
      <c r="F90" s="287"/>
      <c r="G90" s="287"/>
      <c r="H90" s="287" t="s">
        <v>633</v>
      </c>
      <c r="I90" s="287"/>
      <c r="J90" s="287"/>
      <c r="K90" s="287"/>
      <c r="L90" s="358" t="s">
        <v>646</v>
      </c>
      <c r="M90" s="358"/>
      <c r="N90" s="358"/>
      <c r="O90" s="358"/>
      <c r="P90" s="399">
        <v>117317.76</v>
      </c>
      <c r="Q90" s="399"/>
      <c r="R90" s="399"/>
      <c r="S90" s="399"/>
      <c r="T90" s="399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399">
        <f>P90</f>
        <v>117317.76</v>
      </c>
      <c r="AH90" s="399"/>
      <c r="AI90" s="399"/>
      <c r="AJ90" s="399"/>
      <c r="AK90" s="287">
        <v>1.5</v>
      </c>
      <c r="AL90" s="287"/>
      <c r="AM90" s="287"/>
      <c r="AN90" s="287"/>
      <c r="AO90" s="287">
        <v>12</v>
      </c>
      <c r="AP90" s="287"/>
      <c r="AQ90" s="287"/>
      <c r="AR90" s="287"/>
      <c r="AS90" s="287">
        <v>1</v>
      </c>
      <c r="AT90" s="287"/>
      <c r="AU90" s="287"/>
      <c r="AV90" s="287"/>
      <c r="AW90" s="398">
        <f>AG90*AK90%</f>
        <v>1759.7663999999997</v>
      </c>
      <c r="AX90" s="398"/>
      <c r="AY90" s="398"/>
      <c r="AZ90" s="398"/>
      <c r="BA90" s="82"/>
      <c r="BB90" s="82"/>
      <c r="BC90" s="82"/>
      <c r="BD90" s="82"/>
      <c r="BE90" s="82"/>
      <c r="BF90" s="82"/>
      <c r="BG90" s="78"/>
      <c r="BH90" s="78"/>
      <c r="BI90" s="78"/>
      <c r="BJ90" s="78"/>
    </row>
    <row r="91" spans="1:62" s="79" customFormat="1" ht="18" customHeight="1" hidden="1">
      <c r="A91" s="71"/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87"/>
      <c r="AW91" s="287"/>
      <c r="AX91" s="287"/>
      <c r="AY91" s="287"/>
      <c r="AZ91" s="287"/>
      <c r="BA91" s="82"/>
      <c r="BB91" s="82"/>
      <c r="BC91" s="82"/>
      <c r="BD91" s="82"/>
      <c r="BE91" s="82"/>
      <c r="BF91" s="82"/>
      <c r="BG91" s="78"/>
      <c r="BH91" s="78"/>
      <c r="BI91" s="78"/>
      <c r="BJ91" s="78"/>
    </row>
    <row r="92" spans="1:62" s="79" customFormat="1" ht="18" customHeight="1" hidden="1">
      <c r="A92" s="71"/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87"/>
      <c r="AW92" s="287"/>
      <c r="AX92" s="287"/>
      <c r="AY92" s="287"/>
      <c r="AZ92" s="287"/>
      <c r="BA92" s="82"/>
      <c r="BB92" s="82"/>
      <c r="BC92" s="82"/>
      <c r="BD92" s="82"/>
      <c r="BE92" s="82"/>
      <c r="BF92" s="82"/>
      <c r="BG92" s="78"/>
      <c r="BH92" s="78"/>
      <c r="BI92" s="78"/>
      <c r="BJ92" s="78"/>
    </row>
    <row r="93" spans="1:62" s="79" customFormat="1" ht="18" customHeight="1">
      <c r="A93" s="71"/>
      <c r="B93" s="400" t="s">
        <v>407</v>
      </c>
      <c r="C93" s="400"/>
      <c r="D93" s="400"/>
      <c r="E93" s="400"/>
      <c r="F93" s="400"/>
      <c r="G93" s="400"/>
      <c r="H93" s="286" t="s">
        <v>408</v>
      </c>
      <c r="I93" s="286"/>
      <c r="J93" s="286"/>
      <c r="K93" s="286"/>
      <c r="L93" s="286" t="s">
        <v>408</v>
      </c>
      <c r="M93" s="286"/>
      <c r="N93" s="286"/>
      <c r="O93" s="286"/>
      <c r="P93" s="399">
        <f>P90</f>
        <v>117317.76</v>
      </c>
      <c r="Q93" s="399"/>
      <c r="R93" s="399"/>
      <c r="S93" s="399"/>
      <c r="T93" s="399"/>
      <c r="U93" s="286" t="s">
        <v>408</v>
      </c>
      <c r="V93" s="286"/>
      <c r="W93" s="286"/>
      <c r="X93" s="286"/>
      <c r="Y93" s="286" t="s">
        <v>408</v>
      </c>
      <c r="Z93" s="286"/>
      <c r="AA93" s="286"/>
      <c r="AB93" s="286"/>
      <c r="AC93" s="287"/>
      <c r="AD93" s="287"/>
      <c r="AE93" s="287"/>
      <c r="AF93" s="287"/>
      <c r="AG93" s="399">
        <f>AG90</f>
        <v>117317.76</v>
      </c>
      <c r="AH93" s="399"/>
      <c r="AI93" s="399"/>
      <c r="AJ93" s="399"/>
      <c r="AK93" s="286" t="s">
        <v>408</v>
      </c>
      <c r="AL93" s="286"/>
      <c r="AM93" s="286"/>
      <c r="AN93" s="286"/>
      <c r="AO93" s="286" t="s">
        <v>408</v>
      </c>
      <c r="AP93" s="286"/>
      <c r="AQ93" s="286"/>
      <c r="AR93" s="286"/>
      <c r="AS93" s="286" t="s">
        <v>408</v>
      </c>
      <c r="AT93" s="286"/>
      <c r="AU93" s="286"/>
      <c r="AV93" s="286"/>
      <c r="AW93" s="398">
        <f>AW90</f>
        <v>1759.7663999999997</v>
      </c>
      <c r="AX93" s="398"/>
      <c r="AY93" s="398"/>
      <c r="AZ93" s="398"/>
      <c r="BA93" s="82"/>
      <c r="BB93" s="82"/>
      <c r="BC93" s="82"/>
      <c r="BD93" s="82"/>
      <c r="BE93" s="82"/>
      <c r="BF93" s="82"/>
      <c r="BG93" s="78"/>
      <c r="BH93" s="78"/>
      <c r="BI93" s="78"/>
      <c r="BJ93" s="78"/>
    </row>
    <row r="95" spans="1:58" s="69" customFormat="1" ht="15" customHeight="1">
      <c r="A95" s="47"/>
      <c r="B95" s="402" t="s">
        <v>647</v>
      </c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402"/>
      <c r="S95" s="402"/>
      <c r="T95" s="402"/>
      <c r="U95" s="402"/>
      <c r="V95" s="402"/>
      <c r="W95" s="402"/>
      <c r="X95" s="402"/>
      <c r="Y95" s="402"/>
      <c r="Z95" s="402"/>
      <c r="AA95" s="402"/>
      <c r="AB95" s="402"/>
      <c r="AC95" s="402"/>
      <c r="AD95" s="402"/>
      <c r="AE95" s="402"/>
      <c r="AF95" s="402"/>
      <c r="AG95" s="402"/>
      <c r="AH95" s="402"/>
      <c r="AI95" s="402"/>
      <c r="AJ95" s="402"/>
      <c r="AK95" s="402"/>
      <c r="AL95" s="402"/>
      <c r="AM95" s="402"/>
      <c r="AN95" s="402"/>
      <c r="AO95" s="402"/>
      <c r="AP95" s="402"/>
      <c r="AQ95" s="402"/>
      <c r="AR95" s="402"/>
      <c r="AS95" s="402"/>
      <c r="AT95" s="402"/>
      <c r="AU95" s="402"/>
      <c r="AV95" s="402"/>
      <c r="AW95" s="402"/>
      <c r="AX95" s="402"/>
      <c r="AY95" s="402"/>
      <c r="AZ95" s="402"/>
      <c r="BA95" s="402"/>
      <c r="BB95" s="402"/>
      <c r="BC95" s="402"/>
      <c r="BD95" s="402"/>
      <c r="BE95" s="402"/>
      <c r="BF95" s="402"/>
    </row>
    <row r="96" spans="1:62" s="63" customFormat="1" ht="7.5" customHeight="1">
      <c r="A96" s="47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</row>
    <row r="97" spans="1:62" s="79" customFormat="1" ht="99.75" customHeight="1">
      <c r="A97" s="71"/>
      <c r="B97" s="303" t="s">
        <v>636</v>
      </c>
      <c r="C97" s="303"/>
      <c r="D97" s="303"/>
      <c r="E97" s="303"/>
      <c r="F97" s="303"/>
      <c r="G97" s="303"/>
      <c r="H97" s="303" t="s">
        <v>637</v>
      </c>
      <c r="I97" s="303"/>
      <c r="J97" s="303"/>
      <c r="K97" s="303"/>
      <c r="L97" s="303" t="s">
        <v>638</v>
      </c>
      <c r="M97" s="303"/>
      <c r="N97" s="303"/>
      <c r="O97" s="303"/>
      <c r="P97" s="303" t="s">
        <v>639</v>
      </c>
      <c r="Q97" s="303"/>
      <c r="R97" s="303"/>
      <c r="S97" s="303"/>
      <c r="T97" s="303"/>
      <c r="U97" s="303" t="s">
        <v>640</v>
      </c>
      <c r="V97" s="303"/>
      <c r="W97" s="303"/>
      <c r="X97" s="303"/>
      <c r="Y97" s="303" t="s">
        <v>641</v>
      </c>
      <c r="Z97" s="303"/>
      <c r="AA97" s="303"/>
      <c r="AB97" s="303"/>
      <c r="AC97" s="303"/>
      <c r="AD97" s="303"/>
      <c r="AE97" s="303"/>
      <c r="AF97" s="303"/>
      <c r="AG97" s="303" t="s">
        <v>642</v>
      </c>
      <c r="AH97" s="303"/>
      <c r="AI97" s="303"/>
      <c r="AJ97" s="303"/>
      <c r="AK97" s="303" t="s">
        <v>615</v>
      </c>
      <c r="AL97" s="303"/>
      <c r="AM97" s="303"/>
      <c r="AN97" s="303"/>
      <c r="AO97" s="303" t="s">
        <v>643</v>
      </c>
      <c r="AP97" s="303"/>
      <c r="AQ97" s="303"/>
      <c r="AR97" s="303"/>
      <c r="AS97" s="303" t="s">
        <v>644</v>
      </c>
      <c r="AT97" s="303"/>
      <c r="AU97" s="303"/>
      <c r="AV97" s="303"/>
      <c r="AW97" s="303" t="s">
        <v>645</v>
      </c>
      <c r="AX97" s="303"/>
      <c r="AY97" s="303"/>
      <c r="AZ97" s="303"/>
      <c r="BA97" s="81"/>
      <c r="BB97" s="81"/>
      <c r="BC97" s="81"/>
      <c r="BD97" s="81"/>
      <c r="BE97" s="81"/>
      <c r="BF97" s="81"/>
      <c r="BG97" s="78"/>
      <c r="BH97" s="78"/>
      <c r="BI97" s="78"/>
      <c r="BJ97" s="78"/>
    </row>
    <row r="98" spans="1:62" s="79" customFormat="1" ht="49.5" customHeight="1">
      <c r="A98" s="71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 t="s">
        <v>627</v>
      </c>
      <c r="Z98" s="303"/>
      <c r="AA98" s="303"/>
      <c r="AB98" s="303"/>
      <c r="AC98" s="303" t="s">
        <v>592</v>
      </c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81"/>
      <c r="BB98" s="81"/>
      <c r="BC98" s="81"/>
      <c r="BD98" s="81"/>
      <c r="BE98" s="81"/>
      <c r="BF98" s="81"/>
      <c r="BG98" s="78"/>
      <c r="BH98" s="78"/>
      <c r="BI98" s="78"/>
      <c r="BJ98" s="78"/>
    </row>
    <row r="99" spans="1:62" s="156" customFormat="1" ht="15" customHeight="1">
      <c r="A99" s="67"/>
      <c r="B99" s="287">
        <v>1</v>
      </c>
      <c r="C99" s="287"/>
      <c r="D99" s="287"/>
      <c r="E99" s="287"/>
      <c r="F99" s="287"/>
      <c r="G99" s="287"/>
      <c r="H99" s="287">
        <v>2</v>
      </c>
      <c r="I99" s="287"/>
      <c r="J99" s="287"/>
      <c r="K99" s="287"/>
      <c r="L99" s="287">
        <v>3</v>
      </c>
      <c r="M99" s="287"/>
      <c r="N99" s="287"/>
      <c r="O99" s="287"/>
      <c r="P99" s="287">
        <v>4</v>
      </c>
      <c r="Q99" s="287"/>
      <c r="R99" s="287"/>
      <c r="S99" s="287"/>
      <c r="T99" s="287"/>
      <c r="U99" s="287">
        <v>5</v>
      </c>
      <c r="V99" s="287"/>
      <c r="W99" s="287"/>
      <c r="X99" s="287"/>
      <c r="Y99" s="287">
        <v>6</v>
      </c>
      <c r="Z99" s="287"/>
      <c r="AA99" s="287"/>
      <c r="AB99" s="287"/>
      <c r="AC99" s="287">
        <v>7</v>
      </c>
      <c r="AD99" s="287"/>
      <c r="AE99" s="287"/>
      <c r="AF99" s="287"/>
      <c r="AG99" s="287">
        <v>8</v>
      </c>
      <c r="AH99" s="287"/>
      <c r="AI99" s="287"/>
      <c r="AJ99" s="287"/>
      <c r="AK99" s="287">
        <v>9</v>
      </c>
      <c r="AL99" s="287"/>
      <c r="AM99" s="287"/>
      <c r="AN99" s="287"/>
      <c r="AO99" s="287">
        <v>10</v>
      </c>
      <c r="AP99" s="287"/>
      <c r="AQ99" s="287"/>
      <c r="AR99" s="287"/>
      <c r="AS99" s="287">
        <v>11</v>
      </c>
      <c r="AT99" s="287"/>
      <c r="AU99" s="287"/>
      <c r="AV99" s="287"/>
      <c r="AW99" s="287">
        <v>12</v>
      </c>
      <c r="AX99" s="287"/>
      <c r="AY99" s="287"/>
      <c r="AZ99" s="287"/>
      <c r="BA99" s="82"/>
      <c r="BB99" s="82"/>
      <c r="BC99" s="82"/>
      <c r="BD99" s="82"/>
      <c r="BE99" s="82"/>
      <c r="BF99" s="82"/>
      <c r="BG99" s="155"/>
      <c r="BH99" s="155"/>
      <c r="BI99" s="155"/>
      <c r="BJ99" s="155"/>
    </row>
    <row r="100" spans="1:62" s="79" customFormat="1" ht="18" customHeight="1">
      <c r="A100" s="71"/>
      <c r="B100" s="287">
        <v>41633464101</v>
      </c>
      <c r="C100" s="287"/>
      <c r="D100" s="287"/>
      <c r="E100" s="287"/>
      <c r="F100" s="287"/>
      <c r="G100" s="287"/>
      <c r="H100" s="287" t="s">
        <v>633</v>
      </c>
      <c r="I100" s="287"/>
      <c r="J100" s="287"/>
      <c r="K100" s="287"/>
      <c r="L100" s="358" t="s">
        <v>646</v>
      </c>
      <c r="M100" s="358"/>
      <c r="N100" s="358"/>
      <c r="O100" s="358"/>
      <c r="P100" s="399">
        <v>117317.76</v>
      </c>
      <c r="Q100" s="399"/>
      <c r="R100" s="399"/>
      <c r="S100" s="399"/>
      <c r="T100" s="399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399">
        <f>P100</f>
        <v>117317.76</v>
      </c>
      <c r="AH100" s="399"/>
      <c r="AI100" s="399"/>
      <c r="AJ100" s="399"/>
      <c r="AK100" s="287">
        <v>1.5</v>
      </c>
      <c r="AL100" s="287"/>
      <c r="AM100" s="287"/>
      <c r="AN100" s="287"/>
      <c r="AO100" s="287">
        <v>12</v>
      </c>
      <c r="AP100" s="287"/>
      <c r="AQ100" s="287"/>
      <c r="AR100" s="287"/>
      <c r="AS100" s="287">
        <v>1</v>
      </c>
      <c r="AT100" s="287"/>
      <c r="AU100" s="287"/>
      <c r="AV100" s="287"/>
      <c r="AW100" s="398">
        <f>AG100*AK100%</f>
        <v>1759.7663999999997</v>
      </c>
      <c r="AX100" s="398"/>
      <c r="AY100" s="398"/>
      <c r="AZ100" s="398"/>
      <c r="BA100" s="82"/>
      <c r="BB100" s="82"/>
      <c r="BC100" s="82"/>
      <c r="BD100" s="82"/>
      <c r="BE100" s="82"/>
      <c r="BF100" s="82"/>
      <c r="BG100" s="78"/>
      <c r="BH100" s="78"/>
      <c r="BI100" s="78"/>
      <c r="BJ100" s="78"/>
    </row>
    <row r="101" spans="1:62" s="79" customFormat="1" ht="18" customHeight="1" hidden="1">
      <c r="A101" s="71"/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87"/>
      <c r="AV101" s="287"/>
      <c r="AW101" s="287"/>
      <c r="AX101" s="287"/>
      <c r="AY101" s="287"/>
      <c r="AZ101" s="287"/>
      <c r="BA101" s="82"/>
      <c r="BB101" s="82"/>
      <c r="BC101" s="82"/>
      <c r="BD101" s="82"/>
      <c r="BE101" s="82"/>
      <c r="BF101" s="82"/>
      <c r="BG101" s="78"/>
      <c r="BH101" s="78"/>
      <c r="BI101" s="78"/>
      <c r="BJ101" s="78"/>
    </row>
    <row r="102" spans="1:62" s="79" customFormat="1" ht="18" customHeight="1" hidden="1">
      <c r="A102" s="71"/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7"/>
      <c r="AU102" s="287"/>
      <c r="AV102" s="287"/>
      <c r="AW102" s="287"/>
      <c r="AX102" s="287"/>
      <c r="AY102" s="287"/>
      <c r="AZ102" s="287"/>
      <c r="BA102" s="82"/>
      <c r="BB102" s="82"/>
      <c r="BC102" s="82"/>
      <c r="BD102" s="82"/>
      <c r="BE102" s="82"/>
      <c r="BF102" s="82"/>
      <c r="BG102" s="78"/>
      <c r="BH102" s="78"/>
      <c r="BI102" s="78"/>
      <c r="BJ102" s="78"/>
    </row>
    <row r="103" spans="1:62" s="79" customFormat="1" ht="18" customHeight="1">
      <c r="A103" s="71"/>
      <c r="B103" s="400" t="s">
        <v>407</v>
      </c>
      <c r="C103" s="400"/>
      <c r="D103" s="400"/>
      <c r="E103" s="400"/>
      <c r="F103" s="400"/>
      <c r="G103" s="400"/>
      <c r="H103" s="286" t="s">
        <v>408</v>
      </c>
      <c r="I103" s="286"/>
      <c r="J103" s="286"/>
      <c r="K103" s="286"/>
      <c r="L103" s="286" t="s">
        <v>408</v>
      </c>
      <c r="M103" s="286"/>
      <c r="N103" s="286"/>
      <c r="O103" s="286"/>
      <c r="P103" s="399">
        <f>P100</f>
        <v>117317.76</v>
      </c>
      <c r="Q103" s="399"/>
      <c r="R103" s="399"/>
      <c r="S103" s="399"/>
      <c r="T103" s="399"/>
      <c r="U103" s="286" t="s">
        <v>408</v>
      </c>
      <c r="V103" s="286"/>
      <c r="W103" s="286"/>
      <c r="X103" s="286"/>
      <c r="Y103" s="286" t="s">
        <v>408</v>
      </c>
      <c r="Z103" s="286"/>
      <c r="AA103" s="286"/>
      <c r="AB103" s="286"/>
      <c r="AC103" s="287"/>
      <c r="AD103" s="287"/>
      <c r="AE103" s="287"/>
      <c r="AF103" s="287"/>
      <c r="AG103" s="399">
        <f>AG100</f>
        <v>117317.76</v>
      </c>
      <c r="AH103" s="399"/>
      <c r="AI103" s="399"/>
      <c r="AJ103" s="399"/>
      <c r="AK103" s="286" t="s">
        <v>408</v>
      </c>
      <c r="AL103" s="286"/>
      <c r="AM103" s="286"/>
      <c r="AN103" s="286"/>
      <c r="AO103" s="286" t="s">
        <v>408</v>
      </c>
      <c r="AP103" s="286"/>
      <c r="AQ103" s="286"/>
      <c r="AR103" s="286"/>
      <c r="AS103" s="286" t="s">
        <v>408</v>
      </c>
      <c r="AT103" s="286"/>
      <c r="AU103" s="286"/>
      <c r="AV103" s="286"/>
      <c r="AW103" s="398">
        <f>AW100</f>
        <v>1759.7663999999997</v>
      </c>
      <c r="AX103" s="398"/>
      <c r="AY103" s="398"/>
      <c r="AZ103" s="398"/>
      <c r="BA103" s="82"/>
      <c r="BB103" s="82"/>
      <c r="BC103" s="82"/>
      <c r="BD103" s="82"/>
      <c r="BE103" s="82"/>
      <c r="BF103" s="82"/>
      <c r="BG103" s="78"/>
      <c r="BH103" s="78"/>
      <c r="BI103" s="78"/>
      <c r="BJ103" s="78"/>
    </row>
    <row r="104" ht="5.25" customHeight="1"/>
    <row r="105" ht="9" customHeight="1" hidden="1"/>
    <row r="106" spans="1:58" s="69" customFormat="1" ht="15" customHeight="1">
      <c r="A106" s="47"/>
      <c r="B106" s="402" t="s">
        <v>648</v>
      </c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  <c r="AJ106" s="402"/>
      <c r="AK106" s="402"/>
      <c r="AL106" s="402"/>
      <c r="AM106" s="402"/>
      <c r="AN106" s="402"/>
      <c r="AO106" s="402"/>
      <c r="AP106" s="402"/>
      <c r="AQ106" s="402"/>
      <c r="AR106" s="402"/>
      <c r="AS106" s="402"/>
      <c r="AT106" s="402"/>
      <c r="AU106" s="402"/>
      <c r="AV106" s="402"/>
      <c r="AW106" s="402"/>
      <c r="AX106" s="402"/>
      <c r="AY106" s="402"/>
      <c r="AZ106" s="402"/>
      <c r="BA106" s="402"/>
      <c r="BB106" s="402"/>
      <c r="BC106" s="402"/>
      <c r="BD106" s="402"/>
      <c r="BE106" s="402"/>
      <c r="BF106" s="402"/>
    </row>
    <row r="107" spans="1:62" s="63" customFormat="1" ht="7.5" customHeight="1">
      <c r="A107" s="47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</row>
    <row r="108" spans="1:62" s="79" customFormat="1" ht="99.75" customHeight="1">
      <c r="A108" s="71"/>
      <c r="B108" s="303" t="s">
        <v>636</v>
      </c>
      <c r="C108" s="303"/>
      <c r="D108" s="303"/>
      <c r="E108" s="303"/>
      <c r="F108" s="303"/>
      <c r="G108" s="303"/>
      <c r="H108" s="303" t="s">
        <v>637</v>
      </c>
      <c r="I108" s="303"/>
      <c r="J108" s="303"/>
      <c r="K108" s="303"/>
      <c r="L108" s="303" t="s">
        <v>638</v>
      </c>
      <c r="M108" s="303"/>
      <c r="N108" s="303"/>
      <c r="O108" s="303"/>
      <c r="P108" s="303" t="s">
        <v>649</v>
      </c>
      <c r="Q108" s="303"/>
      <c r="R108" s="303"/>
      <c r="S108" s="303"/>
      <c r="T108" s="303"/>
      <c r="U108" s="303" t="s">
        <v>640</v>
      </c>
      <c r="V108" s="303"/>
      <c r="W108" s="303"/>
      <c r="X108" s="303"/>
      <c r="Y108" s="303" t="s">
        <v>641</v>
      </c>
      <c r="Z108" s="303"/>
      <c r="AA108" s="303"/>
      <c r="AB108" s="303"/>
      <c r="AC108" s="303"/>
      <c r="AD108" s="303"/>
      <c r="AE108" s="303"/>
      <c r="AF108" s="303"/>
      <c r="AG108" s="303" t="s">
        <v>642</v>
      </c>
      <c r="AH108" s="303"/>
      <c r="AI108" s="303"/>
      <c r="AJ108" s="303"/>
      <c r="AK108" s="303" t="s">
        <v>615</v>
      </c>
      <c r="AL108" s="303"/>
      <c r="AM108" s="303"/>
      <c r="AN108" s="303"/>
      <c r="AO108" s="303" t="s">
        <v>643</v>
      </c>
      <c r="AP108" s="303"/>
      <c r="AQ108" s="303"/>
      <c r="AR108" s="303"/>
      <c r="AS108" s="303" t="s">
        <v>650</v>
      </c>
      <c r="AT108" s="303"/>
      <c r="AU108" s="303"/>
      <c r="AV108" s="303"/>
      <c r="AW108" s="303" t="s">
        <v>645</v>
      </c>
      <c r="AX108" s="303"/>
      <c r="AY108" s="303"/>
      <c r="AZ108" s="303"/>
      <c r="BA108" s="81"/>
      <c r="BB108" s="81"/>
      <c r="BC108" s="81"/>
      <c r="BD108" s="81"/>
      <c r="BE108" s="81"/>
      <c r="BF108" s="81"/>
      <c r="BG108" s="78"/>
      <c r="BH108" s="78"/>
      <c r="BI108" s="78"/>
      <c r="BJ108" s="78"/>
    </row>
    <row r="109" spans="1:62" s="79" customFormat="1" ht="49.5" customHeight="1">
      <c r="A109" s="71"/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 t="s">
        <v>627</v>
      </c>
      <c r="Z109" s="303"/>
      <c r="AA109" s="303"/>
      <c r="AB109" s="303"/>
      <c r="AC109" s="303" t="s">
        <v>651</v>
      </c>
      <c r="AD109" s="303"/>
      <c r="AE109" s="303"/>
      <c r="AF109" s="303"/>
      <c r="AG109" s="303"/>
      <c r="AH109" s="303"/>
      <c r="AI109" s="303"/>
      <c r="AJ109" s="303"/>
      <c r="AK109" s="303"/>
      <c r="AL109" s="303"/>
      <c r="AM109" s="303"/>
      <c r="AN109" s="303"/>
      <c r="AO109" s="303"/>
      <c r="AP109" s="303"/>
      <c r="AQ109" s="303"/>
      <c r="AR109" s="303"/>
      <c r="AS109" s="303"/>
      <c r="AT109" s="303"/>
      <c r="AU109" s="303"/>
      <c r="AV109" s="303"/>
      <c r="AW109" s="303"/>
      <c r="AX109" s="303"/>
      <c r="AY109" s="303"/>
      <c r="AZ109" s="303"/>
      <c r="BA109" s="81"/>
      <c r="BB109" s="81"/>
      <c r="BC109" s="81"/>
      <c r="BD109" s="81"/>
      <c r="BE109" s="81"/>
      <c r="BF109" s="81"/>
      <c r="BG109" s="78"/>
      <c r="BH109" s="78"/>
      <c r="BI109" s="78"/>
      <c r="BJ109" s="78"/>
    </row>
    <row r="110" spans="1:62" s="156" customFormat="1" ht="15" customHeight="1">
      <c r="A110" s="67"/>
      <c r="B110" s="287">
        <v>1</v>
      </c>
      <c r="C110" s="287"/>
      <c r="D110" s="287"/>
      <c r="E110" s="287"/>
      <c r="F110" s="287"/>
      <c r="G110" s="287"/>
      <c r="H110" s="287">
        <v>2</v>
      </c>
      <c r="I110" s="287"/>
      <c r="J110" s="287"/>
      <c r="K110" s="287"/>
      <c r="L110" s="287">
        <v>3</v>
      </c>
      <c r="M110" s="287"/>
      <c r="N110" s="287"/>
      <c r="O110" s="287"/>
      <c r="P110" s="287">
        <v>4</v>
      </c>
      <c r="Q110" s="287"/>
      <c r="R110" s="287"/>
      <c r="S110" s="287"/>
      <c r="T110" s="287"/>
      <c r="U110" s="287">
        <v>5</v>
      </c>
      <c r="V110" s="287"/>
      <c r="W110" s="287"/>
      <c r="X110" s="287"/>
      <c r="Y110" s="287">
        <v>6</v>
      </c>
      <c r="Z110" s="287"/>
      <c r="AA110" s="287"/>
      <c r="AB110" s="287"/>
      <c r="AC110" s="287">
        <v>7</v>
      </c>
      <c r="AD110" s="287"/>
      <c r="AE110" s="287"/>
      <c r="AF110" s="287"/>
      <c r="AG110" s="287">
        <v>8</v>
      </c>
      <c r="AH110" s="287"/>
      <c r="AI110" s="287"/>
      <c r="AJ110" s="287"/>
      <c r="AK110" s="287">
        <v>9</v>
      </c>
      <c r="AL110" s="287"/>
      <c r="AM110" s="287"/>
      <c r="AN110" s="287"/>
      <c r="AO110" s="287">
        <v>10</v>
      </c>
      <c r="AP110" s="287"/>
      <c r="AQ110" s="287"/>
      <c r="AR110" s="287"/>
      <c r="AS110" s="287">
        <v>11</v>
      </c>
      <c r="AT110" s="287"/>
      <c r="AU110" s="287"/>
      <c r="AV110" s="287"/>
      <c r="AW110" s="287">
        <v>12</v>
      </c>
      <c r="AX110" s="287"/>
      <c r="AY110" s="287"/>
      <c r="AZ110" s="287"/>
      <c r="BA110" s="82"/>
      <c r="BB110" s="82"/>
      <c r="BC110" s="82"/>
      <c r="BD110" s="82"/>
      <c r="BE110" s="82"/>
      <c r="BF110" s="82"/>
      <c r="BG110" s="155"/>
      <c r="BH110" s="155"/>
      <c r="BI110" s="155"/>
      <c r="BJ110" s="155"/>
    </row>
    <row r="111" spans="1:62" s="79" customFormat="1" ht="18" customHeight="1">
      <c r="A111" s="71"/>
      <c r="B111" s="287">
        <v>41633464101</v>
      </c>
      <c r="C111" s="287"/>
      <c r="D111" s="287"/>
      <c r="E111" s="287"/>
      <c r="F111" s="287"/>
      <c r="G111" s="287"/>
      <c r="H111" s="287" t="s">
        <v>633</v>
      </c>
      <c r="I111" s="287"/>
      <c r="J111" s="287"/>
      <c r="K111" s="287"/>
      <c r="L111" s="358" t="s">
        <v>646</v>
      </c>
      <c r="M111" s="358"/>
      <c r="N111" s="358"/>
      <c r="O111" s="358"/>
      <c r="P111" s="399">
        <v>117317.76</v>
      </c>
      <c r="Q111" s="399"/>
      <c r="R111" s="399"/>
      <c r="S111" s="399"/>
      <c r="T111" s="399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399">
        <f>P111</f>
        <v>117317.76</v>
      </c>
      <c r="AH111" s="399"/>
      <c r="AI111" s="399"/>
      <c r="AJ111" s="399"/>
      <c r="AK111" s="287">
        <v>1.5</v>
      </c>
      <c r="AL111" s="287"/>
      <c r="AM111" s="287"/>
      <c r="AN111" s="287"/>
      <c r="AO111" s="287">
        <v>12</v>
      </c>
      <c r="AP111" s="287"/>
      <c r="AQ111" s="287"/>
      <c r="AR111" s="287"/>
      <c r="AS111" s="287">
        <v>1</v>
      </c>
      <c r="AT111" s="287"/>
      <c r="AU111" s="287"/>
      <c r="AV111" s="287"/>
      <c r="AW111" s="398">
        <f>AG111*AK111%</f>
        <v>1759.7663999999997</v>
      </c>
      <c r="AX111" s="398"/>
      <c r="AY111" s="398"/>
      <c r="AZ111" s="398"/>
      <c r="BA111" s="82"/>
      <c r="BB111" s="82"/>
      <c r="BC111" s="82"/>
      <c r="BD111" s="82"/>
      <c r="BE111" s="82"/>
      <c r="BF111" s="82"/>
      <c r="BG111" s="78"/>
      <c r="BH111" s="78"/>
      <c r="BI111" s="78"/>
      <c r="BJ111" s="78"/>
    </row>
    <row r="112" spans="1:62" s="79" customFormat="1" ht="18" customHeight="1" hidden="1">
      <c r="A112" s="71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7"/>
      <c r="AS112" s="287"/>
      <c r="AT112" s="287"/>
      <c r="AU112" s="287"/>
      <c r="AV112" s="287"/>
      <c r="AW112" s="287"/>
      <c r="AX112" s="287"/>
      <c r="AY112" s="287"/>
      <c r="AZ112" s="287"/>
      <c r="BA112" s="82"/>
      <c r="BB112" s="82"/>
      <c r="BC112" s="82"/>
      <c r="BD112" s="82"/>
      <c r="BE112" s="82"/>
      <c r="BF112" s="82"/>
      <c r="BG112" s="78"/>
      <c r="BH112" s="78"/>
      <c r="BI112" s="78"/>
      <c r="BJ112" s="78"/>
    </row>
    <row r="113" spans="1:62" s="79" customFormat="1" ht="18" customHeight="1" hidden="1">
      <c r="A113" s="71"/>
      <c r="B113" s="401"/>
      <c r="C113" s="401"/>
      <c r="D113" s="401"/>
      <c r="E113" s="401"/>
      <c r="F113" s="401"/>
      <c r="G113" s="401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H113" s="287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7"/>
      <c r="AZ113" s="287"/>
      <c r="BA113" s="82"/>
      <c r="BB113" s="82"/>
      <c r="BC113" s="82"/>
      <c r="BD113" s="82"/>
      <c r="BE113" s="82"/>
      <c r="BF113" s="82"/>
      <c r="BG113" s="78"/>
      <c r="BH113" s="78"/>
      <c r="BI113" s="78"/>
      <c r="BJ113" s="78"/>
    </row>
    <row r="114" spans="1:62" s="79" customFormat="1" ht="18" customHeight="1">
      <c r="A114" s="71"/>
      <c r="B114" s="400" t="s">
        <v>407</v>
      </c>
      <c r="C114" s="400"/>
      <c r="D114" s="400"/>
      <c r="E114" s="400"/>
      <c r="F114" s="400"/>
      <c r="G114" s="400"/>
      <c r="H114" s="286" t="s">
        <v>408</v>
      </c>
      <c r="I114" s="286"/>
      <c r="J114" s="286"/>
      <c r="K114" s="286"/>
      <c r="L114" s="286" t="s">
        <v>408</v>
      </c>
      <c r="M114" s="286"/>
      <c r="N114" s="286"/>
      <c r="O114" s="286"/>
      <c r="P114" s="399">
        <v>117317.76</v>
      </c>
      <c r="Q114" s="399"/>
      <c r="R114" s="399"/>
      <c r="S114" s="399"/>
      <c r="T114" s="399"/>
      <c r="U114" s="286" t="s">
        <v>408</v>
      </c>
      <c r="V114" s="286"/>
      <c r="W114" s="286"/>
      <c r="X114" s="286"/>
      <c r="Y114" s="286" t="s">
        <v>408</v>
      </c>
      <c r="Z114" s="286"/>
      <c r="AA114" s="286"/>
      <c r="AB114" s="286"/>
      <c r="AC114" s="287"/>
      <c r="AD114" s="287"/>
      <c r="AE114" s="287"/>
      <c r="AF114" s="287"/>
      <c r="AG114" s="399">
        <f>AG111</f>
        <v>117317.76</v>
      </c>
      <c r="AH114" s="399"/>
      <c r="AI114" s="399"/>
      <c r="AJ114" s="399"/>
      <c r="AK114" s="286" t="s">
        <v>408</v>
      </c>
      <c r="AL114" s="286"/>
      <c r="AM114" s="286"/>
      <c r="AN114" s="286"/>
      <c r="AO114" s="286" t="s">
        <v>408</v>
      </c>
      <c r="AP114" s="286"/>
      <c r="AQ114" s="286"/>
      <c r="AR114" s="286"/>
      <c r="AS114" s="286" t="s">
        <v>408</v>
      </c>
      <c r="AT114" s="286"/>
      <c r="AU114" s="286"/>
      <c r="AV114" s="286"/>
      <c r="AW114" s="398">
        <f>AW111</f>
        <v>1759.7663999999997</v>
      </c>
      <c r="AX114" s="398"/>
      <c r="AY114" s="398"/>
      <c r="AZ114" s="398"/>
      <c r="BA114" s="82"/>
      <c r="BB114" s="82"/>
      <c r="BC114" s="82"/>
      <c r="BD114" s="82"/>
      <c r="BE114" s="82"/>
      <c r="BF114" s="82"/>
      <c r="BG114" s="78"/>
      <c r="BH114" s="78"/>
      <c r="BI114" s="78"/>
      <c r="BJ114" s="78"/>
    </row>
    <row r="116" spans="1:52" s="63" customFormat="1" ht="9" customHeight="1">
      <c r="A116" s="47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3"/>
      <c r="T116" s="93"/>
      <c r="U116" s="86"/>
      <c r="V116" s="86"/>
      <c r="W116" s="86"/>
      <c r="X116" s="86"/>
      <c r="Y116" s="86"/>
      <c r="Z116" s="86"/>
      <c r="AA116" s="86"/>
      <c r="AB116" s="86"/>
      <c r="AC116" s="94"/>
      <c r="AD116" s="94"/>
      <c r="AE116" s="94"/>
      <c r="AF116" s="94"/>
      <c r="AG116" s="94"/>
      <c r="AH116" s="94"/>
      <c r="AI116" s="94"/>
      <c r="AJ116" s="94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</row>
    <row r="117" spans="1:53" s="63" customFormat="1" ht="8.25" customHeight="1">
      <c r="A117" s="47"/>
      <c r="B117" s="116"/>
      <c r="C117" s="116"/>
      <c r="D117" s="116"/>
      <c r="E117" s="116"/>
      <c r="F117" s="116"/>
      <c r="G117" s="116"/>
      <c r="H117" s="116"/>
      <c r="I117" s="116"/>
      <c r="J117" s="87"/>
      <c r="K117" s="87"/>
      <c r="L117" s="87"/>
      <c r="M117" s="87"/>
      <c r="N117" s="87"/>
      <c r="O117" s="87"/>
      <c r="P117" s="87"/>
      <c r="Q117" s="87"/>
      <c r="R117" s="74"/>
      <c r="S117" s="74"/>
      <c r="T117" s="74"/>
      <c r="U117" s="74"/>
      <c r="V117" s="7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157"/>
    </row>
    <row r="118" spans="1:52" s="144" customFormat="1" ht="18" customHeight="1">
      <c r="A118" s="47"/>
      <c r="B118" s="48"/>
      <c r="C118" s="299" t="s">
        <v>424</v>
      </c>
      <c r="D118" s="299"/>
      <c r="E118" s="299"/>
      <c r="F118" s="299"/>
      <c r="G118" s="299"/>
      <c r="H118" s="299"/>
      <c r="I118" s="48"/>
      <c r="J118" s="301" t="str">
        <f>'ФОТ 111'!J182:Y182</f>
        <v>Директор</v>
      </c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48"/>
      <c r="AA118" s="48"/>
      <c r="AB118" s="301"/>
      <c r="AC118" s="301"/>
      <c r="AD118" s="301"/>
      <c r="AE118" s="301"/>
      <c r="AF118" s="301"/>
      <c r="AG118" s="301"/>
      <c r="AH118" s="301"/>
      <c r="AI118" s="47"/>
      <c r="AJ118" s="47"/>
      <c r="AK118" s="301" t="str">
        <f>'ФОТ 111'!AK182:AZ182</f>
        <v>Е.А.Фролова</v>
      </c>
      <c r="AL118" s="301"/>
      <c r="AM118" s="301"/>
      <c r="AN118" s="301"/>
      <c r="AO118" s="301"/>
      <c r="AP118" s="301"/>
      <c r="AQ118" s="301"/>
      <c r="AR118" s="301"/>
      <c r="AS118" s="301"/>
      <c r="AT118" s="301"/>
      <c r="AU118" s="301"/>
      <c r="AV118" s="301"/>
      <c r="AW118" s="301"/>
      <c r="AX118" s="301"/>
      <c r="AY118" s="301"/>
      <c r="AZ118" s="301"/>
    </row>
    <row r="119" spans="1:52" s="144" customFormat="1" ht="18" customHeight="1">
      <c r="A119" s="47"/>
      <c r="B119" s="48"/>
      <c r="C119" s="299" t="s">
        <v>426</v>
      </c>
      <c r="D119" s="299"/>
      <c r="E119" s="299"/>
      <c r="F119" s="299"/>
      <c r="G119" s="299"/>
      <c r="H119" s="299"/>
      <c r="I119" s="48"/>
      <c r="J119" s="300" t="s">
        <v>427</v>
      </c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50"/>
      <c r="AA119" s="50"/>
      <c r="AB119" s="300" t="s">
        <v>428</v>
      </c>
      <c r="AC119" s="300"/>
      <c r="AD119" s="300"/>
      <c r="AE119" s="300"/>
      <c r="AF119" s="300"/>
      <c r="AG119" s="300"/>
      <c r="AH119" s="300"/>
      <c r="AI119" s="51"/>
      <c r="AJ119" s="51"/>
      <c r="AK119" s="300" t="s">
        <v>429</v>
      </c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300"/>
      <c r="AV119" s="300"/>
      <c r="AW119" s="300"/>
      <c r="AX119" s="300"/>
      <c r="AY119" s="300"/>
      <c r="AZ119" s="300"/>
    </row>
    <row r="120" spans="1:52" s="144" customFormat="1" ht="18" customHeight="1">
      <c r="A120" s="47"/>
      <c r="B120" s="48"/>
      <c r="C120" s="48"/>
      <c r="D120" s="48"/>
      <c r="E120" s="48"/>
      <c r="F120" s="48"/>
      <c r="G120" s="48"/>
      <c r="H120" s="48"/>
      <c r="I120" s="48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1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</row>
    <row r="121" spans="1:52" s="144" customFormat="1" ht="18" customHeight="1">
      <c r="A121" s="143"/>
      <c r="B121" s="48"/>
      <c r="C121" s="299" t="s">
        <v>430</v>
      </c>
      <c r="D121" s="299"/>
      <c r="E121" s="299"/>
      <c r="F121" s="299"/>
      <c r="G121" s="299"/>
      <c r="H121" s="299"/>
      <c r="I121" s="48"/>
      <c r="J121" s="387" t="str">
        <f>'ФОТ 111'!J185:Y185</f>
        <v>Гл.бухгалтер</v>
      </c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50"/>
      <c r="AA121" s="50"/>
      <c r="AB121" s="387" t="str">
        <f>'ФОТ 111'!AB185:AN185</f>
        <v>Филиппова  Е.И.</v>
      </c>
      <c r="AC121" s="387"/>
      <c r="AD121" s="387"/>
      <c r="AE121" s="387"/>
      <c r="AF121" s="387"/>
      <c r="AG121" s="387"/>
      <c r="AH121" s="387"/>
      <c r="AI121" s="387"/>
      <c r="AJ121" s="387"/>
      <c r="AK121" s="387"/>
      <c r="AL121" s="387"/>
      <c r="AM121" s="387"/>
      <c r="AN121" s="387"/>
      <c r="AO121" s="51"/>
      <c r="AP121" s="51"/>
      <c r="AQ121" s="388" t="str">
        <f>'ФОТ (119)'!AQ65:AZ65</f>
        <v>59-272</v>
      </c>
      <c r="AR121" s="388"/>
      <c r="AS121" s="388"/>
      <c r="AT121" s="388"/>
      <c r="AU121" s="388"/>
      <c r="AV121" s="388"/>
      <c r="AW121" s="388"/>
      <c r="AX121" s="388"/>
      <c r="AY121" s="388"/>
      <c r="AZ121" s="388"/>
    </row>
    <row r="122" spans="1:52" s="144" customFormat="1" ht="18" customHeight="1">
      <c r="A122" s="143"/>
      <c r="B122" s="48"/>
      <c r="C122" s="386"/>
      <c r="D122" s="386"/>
      <c r="E122" s="386"/>
      <c r="F122" s="386"/>
      <c r="G122" s="386"/>
      <c r="H122" s="386"/>
      <c r="I122" s="48"/>
      <c r="J122" s="300" t="s">
        <v>427</v>
      </c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50"/>
      <c r="AA122" s="50"/>
      <c r="AB122" s="300" t="s">
        <v>434</v>
      </c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51"/>
      <c r="AP122" s="51"/>
      <c r="AQ122" s="300" t="s">
        <v>435</v>
      </c>
      <c r="AR122" s="300"/>
      <c r="AS122" s="300"/>
      <c r="AT122" s="300"/>
      <c r="AU122" s="300"/>
      <c r="AV122" s="300"/>
      <c r="AW122" s="300"/>
      <c r="AX122" s="300"/>
      <c r="AY122" s="300"/>
      <c r="AZ122" s="300"/>
    </row>
    <row r="123" spans="1:52" s="144" customFormat="1" ht="18" customHeight="1">
      <c r="A123" s="143"/>
      <c r="B123" s="48"/>
      <c r="C123" s="48"/>
      <c r="D123" s="48"/>
      <c r="E123" s="48"/>
      <c r="F123" s="48"/>
      <c r="G123" s="48"/>
      <c r="H123" s="48"/>
      <c r="I123" s="48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48"/>
      <c r="AA123" s="48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47"/>
      <c r="AP123" s="47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</row>
    <row r="124" spans="1:53" s="144" customFormat="1" ht="18" customHeight="1">
      <c r="A124" s="143"/>
      <c r="B124" s="47"/>
      <c r="C124" s="146" t="s">
        <v>436</v>
      </c>
      <c r="D124" s="383" t="s">
        <v>35</v>
      </c>
      <c r="E124" s="383"/>
      <c r="F124" s="48" t="s">
        <v>436</v>
      </c>
      <c r="G124" s="147"/>
      <c r="H124" s="383" t="s">
        <v>10</v>
      </c>
      <c r="I124" s="383"/>
      <c r="J124" s="383"/>
      <c r="K124" s="383"/>
      <c r="L124" s="383"/>
      <c r="M124" s="383"/>
      <c r="N124" s="148"/>
      <c r="O124" s="149"/>
      <c r="P124" s="150">
        <v>20</v>
      </c>
      <c r="Q124" s="384">
        <v>20</v>
      </c>
      <c r="R124" s="384"/>
      <c r="S124" s="48" t="s">
        <v>437</v>
      </c>
      <c r="T124" s="148"/>
      <c r="U124" s="148"/>
      <c r="V124" s="148"/>
      <c r="W124" s="148"/>
      <c r="X124" s="47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7"/>
      <c r="AW124" s="47"/>
      <c r="AX124" s="47"/>
      <c r="AY124" s="47"/>
      <c r="AZ124" s="47"/>
      <c r="BA124" s="69"/>
    </row>
    <row r="125" spans="1:52" s="69" customFormat="1" ht="18" customHeight="1">
      <c r="A125" s="143"/>
      <c r="B125" s="47"/>
      <c r="C125" s="47"/>
      <c r="D125" s="385"/>
      <c r="E125" s="385"/>
      <c r="F125" s="47"/>
      <c r="G125" s="47"/>
      <c r="H125" s="385"/>
      <c r="I125" s="385"/>
      <c r="J125" s="385"/>
      <c r="K125" s="385"/>
      <c r="L125" s="385"/>
      <c r="M125" s="385"/>
      <c r="N125" s="47"/>
      <c r="O125" s="47"/>
      <c r="P125" s="47"/>
      <c r="Q125" s="385"/>
      <c r="R125" s="385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</row>
  </sheetData>
  <sheetProtection selectLockedCells="1" selectUnlockedCells="1"/>
  <mergeCells count="645">
    <mergeCell ref="A1:AZ1"/>
    <mergeCell ref="A3:K3"/>
    <mergeCell ref="L3:AZ3"/>
    <mergeCell ref="L4:AZ4"/>
    <mergeCell ref="L5:AZ5"/>
    <mergeCell ref="B8:AS8"/>
    <mergeCell ref="B10:Y12"/>
    <mergeCell ref="Z10:AB12"/>
    <mergeCell ref="AC10:AZ10"/>
    <mergeCell ref="AC11:AJ12"/>
    <mergeCell ref="AK11:AR12"/>
    <mergeCell ref="AS11:AZ12"/>
    <mergeCell ref="AS13:AZ13"/>
    <mergeCell ref="B14:Y14"/>
    <mergeCell ref="Z14:AB14"/>
    <mergeCell ref="AC14:AJ14"/>
    <mergeCell ref="AK14:AR14"/>
    <mergeCell ref="AS14:AZ14"/>
    <mergeCell ref="B13:Y13"/>
    <mergeCell ref="Z13:AB13"/>
    <mergeCell ref="AC13:AJ13"/>
    <mergeCell ref="AK13:AR13"/>
    <mergeCell ref="AS15:AZ15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AS17:AZ17"/>
    <mergeCell ref="B18:Y18"/>
    <mergeCell ref="Z18:AB18"/>
    <mergeCell ref="AC18:AJ18"/>
    <mergeCell ref="AK18:AR18"/>
    <mergeCell ref="AS18:AZ18"/>
    <mergeCell ref="B17:Y17"/>
    <mergeCell ref="Z17:AB17"/>
    <mergeCell ref="AC17:AJ17"/>
    <mergeCell ref="AK17:AR17"/>
    <mergeCell ref="AS19:AZ19"/>
    <mergeCell ref="B20:Y20"/>
    <mergeCell ref="Z20:AB20"/>
    <mergeCell ref="AC20:AJ20"/>
    <mergeCell ref="AK20:AR20"/>
    <mergeCell ref="AS20:AZ20"/>
    <mergeCell ref="B19:Y19"/>
    <mergeCell ref="Z19:AB19"/>
    <mergeCell ref="AC19:AJ19"/>
    <mergeCell ref="AK19:AR19"/>
    <mergeCell ref="AC27:AJ27"/>
    <mergeCell ref="AK27:AR27"/>
    <mergeCell ref="B21:AZ21"/>
    <mergeCell ref="B23:AZ23"/>
    <mergeCell ref="B24:Y26"/>
    <mergeCell ref="Z24:AB26"/>
    <mergeCell ref="AC24:AZ24"/>
    <mergeCell ref="AC25:AJ26"/>
    <mergeCell ref="AK25:AR26"/>
    <mergeCell ref="AS25:AZ26"/>
    <mergeCell ref="AC29:AJ29"/>
    <mergeCell ref="AK29:AR29"/>
    <mergeCell ref="AS27:AZ27"/>
    <mergeCell ref="B28:Y28"/>
    <mergeCell ref="Z28:AB28"/>
    <mergeCell ref="AC28:AJ28"/>
    <mergeCell ref="AK28:AR28"/>
    <mergeCell ref="AS28:AZ28"/>
    <mergeCell ref="B27:Y27"/>
    <mergeCell ref="Z27:AB27"/>
    <mergeCell ref="AC31:AJ31"/>
    <mergeCell ref="AK31:AR31"/>
    <mergeCell ref="AS29:AZ29"/>
    <mergeCell ref="B30:Y30"/>
    <mergeCell ref="Z30:AB30"/>
    <mergeCell ref="AC30:AJ30"/>
    <mergeCell ref="AK30:AR30"/>
    <mergeCell ref="AS30:AZ30"/>
    <mergeCell ref="B29:Y29"/>
    <mergeCell ref="Z29:AB29"/>
    <mergeCell ref="AS31:AZ31"/>
    <mergeCell ref="B33:AZ33"/>
    <mergeCell ref="B35:Y37"/>
    <mergeCell ref="Z35:AB37"/>
    <mergeCell ref="AC35:AZ35"/>
    <mergeCell ref="AC36:AJ37"/>
    <mergeCell ref="AK36:AR37"/>
    <mergeCell ref="AS36:AZ37"/>
    <mergeCell ref="B31:Y31"/>
    <mergeCell ref="Z31:AB31"/>
    <mergeCell ref="AS38:AZ38"/>
    <mergeCell ref="B39:Y39"/>
    <mergeCell ref="Z39:AB39"/>
    <mergeCell ref="AC39:AJ39"/>
    <mergeCell ref="AK39:AR39"/>
    <mergeCell ref="AS39:AZ39"/>
    <mergeCell ref="B38:Y38"/>
    <mergeCell ref="Z38:AB38"/>
    <mergeCell ref="AC38:AJ38"/>
    <mergeCell ref="AK38:AR38"/>
    <mergeCell ref="AS40:AZ40"/>
    <mergeCell ref="B41:Y41"/>
    <mergeCell ref="Z41:AB41"/>
    <mergeCell ref="AC41:AJ41"/>
    <mergeCell ref="AK41:AR41"/>
    <mergeCell ref="AS41:AZ41"/>
    <mergeCell ref="B40:Y40"/>
    <mergeCell ref="Z40:AB40"/>
    <mergeCell ref="AC40:AJ40"/>
    <mergeCell ref="AK40:AR40"/>
    <mergeCell ref="B43:BF43"/>
    <mergeCell ref="B44:BF44"/>
    <mergeCell ref="B46:E47"/>
    <mergeCell ref="F46:M46"/>
    <mergeCell ref="N46:T46"/>
    <mergeCell ref="U46:W47"/>
    <mergeCell ref="X46:AA47"/>
    <mergeCell ref="AB46:AD47"/>
    <mergeCell ref="AE46:AH47"/>
    <mergeCell ref="AI46:AP46"/>
    <mergeCell ref="AQ46:AT47"/>
    <mergeCell ref="AU46:AV47"/>
    <mergeCell ref="AW46:AZ47"/>
    <mergeCell ref="F47:I47"/>
    <mergeCell ref="J47:M47"/>
    <mergeCell ref="N47:P47"/>
    <mergeCell ref="Q47:T47"/>
    <mergeCell ref="AI47:AL47"/>
    <mergeCell ref="AM47:AP47"/>
    <mergeCell ref="B48:E48"/>
    <mergeCell ref="F48:I48"/>
    <mergeCell ref="J48:M48"/>
    <mergeCell ref="N48:P48"/>
    <mergeCell ref="Q48:T48"/>
    <mergeCell ref="U48:W48"/>
    <mergeCell ref="X48:AA48"/>
    <mergeCell ref="AB48:AD48"/>
    <mergeCell ref="AE48:AH48"/>
    <mergeCell ref="AI48:AL48"/>
    <mergeCell ref="AM48:AP48"/>
    <mergeCell ref="AQ48:AT48"/>
    <mergeCell ref="AU48:AV48"/>
    <mergeCell ref="AW48:AZ48"/>
    <mergeCell ref="B49:E49"/>
    <mergeCell ref="F49:I49"/>
    <mergeCell ref="J49:M49"/>
    <mergeCell ref="N49:P49"/>
    <mergeCell ref="Q49:T49"/>
    <mergeCell ref="U49:W49"/>
    <mergeCell ref="X49:AA49"/>
    <mergeCell ref="AB49:AD49"/>
    <mergeCell ref="AE49:AH49"/>
    <mergeCell ref="AI49:AL49"/>
    <mergeCell ref="AM49:AP49"/>
    <mergeCell ref="AQ49:AT49"/>
    <mergeCell ref="AU49:AV49"/>
    <mergeCell ref="AW49:AZ49"/>
    <mergeCell ref="B50:E50"/>
    <mergeCell ref="F50:I50"/>
    <mergeCell ref="J50:M50"/>
    <mergeCell ref="N50:P50"/>
    <mergeCell ref="Q50:T50"/>
    <mergeCell ref="U50:W50"/>
    <mergeCell ref="X50:AA50"/>
    <mergeCell ref="AB50:AD50"/>
    <mergeCell ref="AE50:AH50"/>
    <mergeCell ref="AI50:AL50"/>
    <mergeCell ref="AM50:AP50"/>
    <mergeCell ref="AQ50:AT50"/>
    <mergeCell ref="AU50:AV50"/>
    <mergeCell ref="AW50:AZ50"/>
    <mergeCell ref="B51:E51"/>
    <mergeCell ref="F51:I51"/>
    <mergeCell ref="J51:M51"/>
    <mergeCell ref="N51:P51"/>
    <mergeCell ref="Q51:T51"/>
    <mergeCell ref="U51:W51"/>
    <mergeCell ref="X51:AA51"/>
    <mergeCell ref="AB51:AD51"/>
    <mergeCell ref="AE51:AH51"/>
    <mergeCell ref="AI51:AL51"/>
    <mergeCell ref="AM51:AP51"/>
    <mergeCell ref="AQ51:AT51"/>
    <mergeCell ref="AU51:AV51"/>
    <mergeCell ref="AW51:AZ51"/>
    <mergeCell ref="B53:BF53"/>
    <mergeCell ref="B55:E56"/>
    <mergeCell ref="F55:M55"/>
    <mergeCell ref="N55:T55"/>
    <mergeCell ref="U55:W56"/>
    <mergeCell ref="X55:AA56"/>
    <mergeCell ref="AB55:AD56"/>
    <mergeCell ref="AE55:AH56"/>
    <mergeCell ref="AI55:AP55"/>
    <mergeCell ref="AQ55:AT56"/>
    <mergeCell ref="AU55:AV56"/>
    <mergeCell ref="AW55:AZ56"/>
    <mergeCell ref="AI56:AL56"/>
    <mergeCell ref="AM56:AP56"/>
    <mergeCell ref="F56:I56"/>
    <mergeCell ref="J56:M56"/>
    <mergeCell ref="N56:P56"/>
    <mergeCell ref="Q56:T56"/>
    <mergeCell ref="B57:E57"/>
    <mergeCell ref="F57:I57"/>
    <mergeCell ref="J57:M57"/>
    <mergeCell ref="N57:P57"/>
    <mergeCell ref="Q57:T57"/>
    <mergeCell ref="U57:W57"/>
    <mergeCell ref="X57:AA57"/>
    <mergeCell ref="AB57:AD57"/>
    <mergeCell ref="AE57:AH57"/>
    <mergeCell ref="AI57:AL57"/>
    <mergeCell ref="AM57:AP57"/>
    <mergeCell ref="AQ57:AT57"/>
    <mergeCell ref="AU57:AV57"/>
    <mergeCell ref="AW57:AZ57"/>
    <mergeCell ref="B58:E58"/>
    <mergeCell ref="F58:I58"/>
    <mergeCell ref="J58:M58"/>
    <mergeCell ref="N58:P58"/>
    <mergeCell ref="Q58:T58"/>
    <mergeCell ref="U58:W58"/>
    <mergeCell ref="X58:AA58"/>
    <mergeCell ref="AB58:AD58"/>
    <mergeCell ref="AE58:AH58"/>
    <mergeCell ref="AI58:AL58"/>
    <mergeCell ref="AM58:AP58"/>
    <mergeCell ref="AQ58:AT58"/>
    <mergeCell ref="AU58:AV58"/>
    <mergeCell ref="AW58:AZ58"/>
    <mergeCell ref="B59:E59"/>
    <mergeCell ref="F59:I59"/>
    <mergeCell ref="J59:M59"/>
    <mergeCell ref="N59:P59"/>
    <mergeCell ref="Q59:T59"/>
    <mergeCell ref="U59:W59"/>
    <mergeCell ref="X59:AA59"/>
    <mergeCell ref="AB59:AD59"/>
    <mergeCell ref="AE59:AH59"/>
    <mergeCell ref="AI59:AL59"/>
    <mergeCell ref="AM59:AP59"/>
    <mergeCell ref="AQ59:AT59"/>
    <mergeCell ref="AU59:AV59"/>
    <mergeCell ref="AW59:AZ59"/>
    <mergeCell ref="B60:E60"/>
    <mergeCell ref="F60:I60"/>
    <mergeCell ref="J60:M60"/>
    <mergeCell ref="N60:P60"/>
    <mergeCell ref="Q60:T60"/>
    <mergeCell ref="U60:W60"/>
    <mergeCell ref="X60:AA60"/>
    <mergeCell ref="AB60:AD60"/>
    <mergeCell ref="AE60:AH60"/>
    <mergeCell ref="AI60:AL60"/>
    <mergeCell ref="AM60:AP60"/>
    <mergeCell ref="AQ60:AT60"/>
    <mergeCell ref="AU60:AV60"/>
    <mergeCell ref="AW60:AZ60"/>
    <mergeCell ref="B61:E61"/>
    <mergeCell ref="F61:I61"/>
    <mergeCell ref="J61:M61"/>
    <mergeCell ref="N61:P61"/>
    <mergeCell ref="Q61:T61"/>
    <mergeCell ref="U61:W61"/>
    <mergeCell ref="X61:AA61"/>
    <mergeCell ref="AB61:AD61"/>
    <mergeCell ref="AE61:AH61"/>
    <mergeCell ref="AI61:AL61"/>
    <mergeCell ref="AM61:AP61"/>
    <mergeCell ref="AQ61:AT61"/>
    <mergeCell ref="AU61:AV61"/>
    <mergeCell ref="AW61:AZ61"/>
    <mergeCell ref="B63:BF63"/>
    <mergeCell ref="B65:E66"/>
    <mergeCell ref="F65:M65"/>
    <mergeCell ref="N65:T65"/>
    <mergeCell ref="U65:W66"/>
    <mergeCell ref="X65:AA66"/>
    <mergeCell ref="AB65:AD66"/>
    <mergeCell ref="AE65:AH66"/>
    <mergeCell ref="AI65:AP65"/>
    <mergeCell ref="AQ65:AT66"/>
    <mergeCell ref="AU65:AV66"/>
    <mergeCell ref="AW65:AZ66"/>
    <mergeCell ref="AI66:AL66"/>
    <mergeCell ref="AM66:AP66"/>
    <mergeCell ref="F66:I66"/>
    <mergeCell ref="J66:M66"/>
    <mergeCell ref="N66:P66"/>
    <mergeCell ref="Q66:T66"/>
    <mergeCell ref="B67:E67"/>
    <mergeCell ref="F67:I67"/>
    <mergeCell ref="J67:M67"/>
    <mergeCell ref="N67:P67"/>
    <mergeCell ref="Q67:T67"/>
    <mergeCell ref="U67:W67"/>
    <mergeCell ref="X67:AA67"/>
    <mergeCell ref="AB67:AD67"/>
    <mergeCell ref="AE67:AH67"/>
    <mergeCell ref="AI67:AL67"/>
    <mergeCell ref="AM67:AP67"/>
    <mergeCell ref="AQ67:AT67"/>
    <mergeCell ref="AU67:AV67"/>
    <mergeCell ref="AW67:AZ67"/>
    <mergeCell ref="B68:E68"/>
    <mergeCell ref="F68:I68"/>
    <mergeCell ref="J68:M68"/>
    <mergeCell ref="N68:P68"/>
    <mergeCell ref="Q68:T68"/>
    <mergeCell ref="U68:W68"/>
    <mergeCell ref="X68:AA68"/>
    <mergeCell ref="AB68:AD68"/>
    <mergeCell ref="AE68:AH68"/>
    <mergeCell ref="AI68:AL68"/>
    <mergeCell ref="AM68:AP68"/>
    <mergeCell ref="AQ68:AT68"/>
    <mergeCell ref="AU68:AV68"/>
    <mergeCell ref="AW68:AZ68"/>
    <mergeCell ref="B69:E69"/>
    <mergeCell ref="F69:I69"/>
    <mergeCell ref="J69:M69"/>
    <mergeCell ref="N69:P69"/>
    <mergeCell ref="Q69:T69"/>
    <mergeCell ref="U69:W69"/>
    <mergeCell ref="X69:AA69"/>
    <mergeCell ref="AB69:AD69"/>
    <mergeCell ref="AE69:AH69"/>
    <mergeCell ref="AI69:AL69"/>
    <mergeCell ref="AM69:AP69"/>
    <mergeCell ref="AQ69:AT69"/>
    <mergeCell ref="AU69:AV69"/>
    <mergeCell ref="AW69:AZ69"/>
    <mergeCell ref="B70:E70"/>
    <mergeCell ref="F70:I70"/>
    <mergeCell ref="J70:M70"/>
    <mergeCell ref="N70:P70"/>
    <mergeCell ref="Q70:T70"/>
    <mergeCell ref="U70:W70"/>
    <mergeCell ref="X70:AA70"/>
    <mergeCell ref="AB70:AD70"/>
    <mergeCell ref="AE70:AH70"/>
    <mergeCell ref="AI70:AL70"/>
    <mergeCell ref="AM70:AP70"/>
    <mergeCell ref="AQ70:AT70"/>
    <mergeCell ref="AU70:AV70"/>
    <mergeCell ref="AW70:AZ70"/>
    <mergeCell ref="B71:E71"/>
    <mergeCell ref="F71:I71"/>
    <mergeCell ref="J71:M71"/>
    <mergeCell ref="N71:P71"/>
    <mergeCell ref="Q71:T71"/>
    <mergeCell ref="U71:W71"/>
    <mergeCell ref="X71:AA71"/>
    <mergeCell ref="AB71:AD71"/>
    <mergeCell ref="AE71:AH71"/>
    <mergeCell ref="AI71:AL71"/>
    <mergeCell ref="AM71:AP71"/>
    <mergeCell ref="AQ71:AT71"/>
    <mergeCell ref="AU71:AV71"/>
    <mergeCell ref="AW71:AZ71"/>
    <mergeCell ref="B73:AZ73"/>
    <mergeCell ref="B75:Q77"/>
    <mergeCell ref="R75:Y77"/>
    <mergeCell ref="Z75:AB77"/>
    <mergeCell ref="AC75:AZ75"/>
    <mergeCell ref="AC76:AJ77"/>
    <mergeCell ref="AK76:AR77"/>
    <mergeCell ref="AS76:AZ77"/>
    <mergeCell ref="B78:Q78"/>
    <mergeCell ref="R78:Y78"/>
    <mergeCell ref="Z78:AB78"/>
    <mergeCell ref="AC78:AJ78"/>
    <mergeCell ref="AK80:AR80"/>
    <mergeCell ref="AS80:AZ80"/>
    <mergeCell ref="B79:Q79"/>
    <mergeCell ref="R79:Y79"/>
    <mergeCell ref="Z79:AB79"/>
    <mergeCell ref="AC79:AJ79"/>
    <mergeCell ref="AK78:AR78"/>
    <mergeCell ref="AS78:AZ78"/>
    <mergeCell ref="AK79:AR79"/>
    <mergeCell ref="AS79:AZ79"/>
    <mergeCell ref="AK81:AR81"/>
    <mergeCell ref="AS81:AZ81"/>
    <mergeCell ref="B80:Q80"/>
    <mergeCell ref="R80:Y80"/>
    <mergeCell ref="B81:Q81"/>
    <mergeCell ref="R81:Y81"/>
    <mergeCell ref="Z81:AB81"/>
    <mergeCell ref="AC81:AJ81"/>
    <mergeCell ref="Z80:AB80"/>
    <mergeCell ref="AC80:AJ80"/>
    <mergeCell ref="B82:Y82"/>
    <mergeCell ref="Z82:AB82"/>
    <mergeCell ref="AC82:AJ82"/>
    <mergeCell ref="AK82:AR82"/>
    <mergeCell ref="AS82:AZ82"/>
    <mergeCell ref="B84:BF84"/>
    <mergeCell ref="B85:BF85"/>
    <mergeCell ref="B87:G88"/>
    <mergeCell ref="H87:K88"/>
    <mergeCell ref="L87:O88"/>
    <mergeCell ref="P87:T88"/>
    <mergeCell ref="U87:X88"/>
    <mergeCell ref="Y87:AF87"/>
    <mergeCell ref="AG87:AJ88"/>
    <mergeCell ref="AK87:AN88"/>
    <mergeCell ref="AO87:AR88"/>
    <mergeCell ref="AS87:AV88"/>
    <mergeCell ref="AW87:AZ88"/>
    <mergeCell ref="Y88:AB88"/>
    <mergeCell ref="AC88:AF88"/>
    <mergeCell ref="B89:G89"/>
    <mergeCell ref="H89:K89"/>
    <mergeCell ref="L89:O89"/>
    <mergeCell ref="P89:T89"/>
    <mergeCell ref="U89:X89"/>
    <mergeCell ref="Y89:AB89"/>
    <mergeCell ref="AC89:AF89"/>
    <mergeCell ref="AG89:AJ89"/>
    <mergeCell ref="AK89:AN89"/>
    <mergeCell ref="AO89:AR89"/>
    <mergeCell ref="AS89:AV89"/>
    <mergeCell ref="AW89:AZ89"/>
    <mergeCell ref="B90:G90"/>
    <mergeCell ref="H90:K90"/>
    <mergeCell ref="L90:O90"/>
    <mergeCell ref="P90:T90"/>
    <mergeCell ref="U90:X90"/>
    <mergeCell ref="Y90:AB90"/>
    <mergeCell ref="AC90:AF90"/>
    <mergeCell ref="AG90:AJ90"/>
    <mergeCell ref="AK90:AN90"/>
    <mergeCell ref="AO90:AR90"/>
    <mergeCell ref="AS90:AV90"/>
    <mergeCell ref="AW90:AZ90"/>
    <mergeCell ref="B91:G91"/>
    <mergeCell ref="H91:K91"/>
    <mergeCell ref="L91:O91"/>
    <mergeCell ref="P91:T91"/>
    <mergeCell ref="U91:X91"/>
    <mergeCell ref="Y91:AB91"/>
    <mergeCell ref="AC91:AF91"/>
    <mergeCell ref="AG91:AJ91"/>
    <mergeCell ref="AK91:AN91"/>
    <mergeCell ref="AO91:AR91"/>
    <mergeCell ref="AS91:AV91"/>
    <mergeCell ref="AW91:AZ91"/>
    <mergeCell ref="B92:G92"/>
    <mergeCell ref="H92:K92"/>
    <mergeCell ref="L92:O92"/>
    <mergeCell ref="P92:T92"/>
    <mergeCell ref="U92:X92"/>
    <mergeCell ref="Y92:AB92"/>
    <mergeCell ref="AC92:AF92"/>
    <mergeCell ref="AG92:AJ92"/>
    <mergeCell ref="AK92:AN92"/>
    <mergeCell ref="AO92:AR92"/>
    <mergeCell ref="AS92:AV92"/>
    <mergeCell ref="AW92:AZ92"/>
    <mergeCell ref="B93:G93"/>
    <mergeCell ref="H93:K93"/>
    <mergeCell ref="L93:O93"/>
    <mergeCell ref="P93:T93"/>
    <mergeCell ref="U93:X93"/>
    <mergeCell ref="Y93:AB93"/>
    <mergeCell ref="AC93:AF93"/>
    <mergeCell ref="AG93:AJ93"/>
    <mergeCell ref="AK93:AN93"/>
    <mergeCell ref="AO93:AR93"/>
    <mergeCell ref="AS93:AV93"/>
    <mergeCell ref="AW93:AZ93"/>
    <mergeCell ref="B95:BF95"/>
    <mergeCell ref="B97:G98"/>
    <mergeCell ref="H97:K98"/>
    <mergeCell ref="L97:O98"/>
    <mergeCell ref="P97:T98"/>
    <mergeCell ref="U97:X98"/>
    <mergeCell ref="Y97:AF97"/>
    <mergeCell ref="AG97:AJ98"/>
    <mergeCell ref="AK97:AN98"/>
    <mergeCell ref="AO97:AR98"/>
    <mergeCell ref="AS97:AV98"/>
    <mergeCell ref="AW97:AZ98"/>
    <mergeCell ref="Y98:AB98"/>
    <mergeCell ref="AC98:AF98"/>
    <mergeCell ref="B99:G99"/>
    <mergeCell ref="H99:K99"/>
    <mergeCell ref="L99:O99"/>
    <mergeCell ref="P99:T99"/>
    <mergeCell ref="U99:X99"/>
    <mergeCell ref="Y99:AB99"/>
    <mergeCell ref="AC99:AF99"/>
    <mergeCell ref="AG99:AJ99"/>
    <mergeCell ref="AK99:AN99"/>
    <mergeCell ref="AO99:AR99"/>
    <mergeCell ref="AS99:AV99"/>
    <mergeCell ref="AW99:AZ99"/>
    <mergeCell ref="B100:G100"/>
    <mergeCell ref="H100:K100"/>
    <mergeCell ref="L100:O100"/>
    <mergeCell ref="P100:T100"/>
    <mergeCell ref="U100:X100"/>
    <mergeCell ref="Y100:AB100"/>
    <mergeCell ref="AC100:AF100"/>
    <mergeCell ref="AG100:AJ100"/>
    <mergeCell ref="AK100:AN100"/>
    <mergeCell ref="AO100:AR100"/>
    <mergeCell ref="AS100:AV100"/>
    <mergeCell ref="AW100:AZ100"/>
    <mergeCell ref="B101:G101"/>
    <mergeCell ref="H101:K101"/>
    <mergeCell ref="L101:O101"/>
    <mergeCell ref="P101:T101"/>
    <mergeCell ref="U101:X101"/>
    <mergeCell ref="Y101:AB101"/>
    <mergeCell ref="AC101:AF101"/>
    <mergeCell ref="AG101:AJ101"/>
    <mergeCell ref="AK101:AN101"/>
    <mergeCell ref="AO101:AR101"/>
    <mergeCell ref="AS101:AV101"/>
    <mergeCell ref="AW101:AZ101"/>
    <mergeCell ref="B102:G102"/>
    <mergeCell ref="H102:K102"/>
    <mergeCell ref="L102:O102"/>
    <mergeCell ref="P102:T102"/>
    <mergeCell ref="U102:X102"/>
    <mergeCell ref="Y102:AB102"/>
    <mergeCell ref="AC102:AF102"/>
    <mergeCell ref="AG102:AJ102"/>
    <mergeCell ref="AK102:AN102"/>
    <mergeCell ref="AO102:AR102"/>
    <mergeCell ref="AS102:AV102"/>
    <mergeCell ref="AW102:AZ102"/>
    <mergeCell ref="B103:G103"/>
    <mergeCell ref="H103:K103"/>
    <mergeCell ref="L103:O103"/>
    <mergeCell ref="P103:T103"/>
    <mergeCell ref="U103:X103"/>
    <mergeCell ref="Y103:AB103"/>
    <mergeCell ref="AC103:AF103"/>
    <mergeCell ref="AG103:AJ103"/>
    <mergeCell ref="AK103:AN103"/>
    <mergeCell ref="AO103:AR103"/>
    <mergeCell ref="AS103:AV103"/>
    <mergeCell ref="AW103:AZ103"/>
    <mergeCell ref="B106:BF106"/>
    <mergeCell ref="B108:G109"/>
    <mergeCell ref="H108:K109"/>
    <mergeCell ref="L108:O109"/>
    <mergeCell ref="P108:T109"/>
    <mergeCell ref="U108:X109"/>
    <mergeCell ref="Y108:AF108"/>
    <mergeCell ref="AG108:AJ109"/>
    <mergeCell ref="AK108:AN109"/>
    <mergeCell ref="AO108:AR109"/>
    <mergeCell ref="AS108:AV109"/>
    <mergeCell ref="AW108:AZ109"/>
    <mergeCell ref="Y109:AB109"/>
    <mergeCell ref="AC109:AF109"/>
    <mergeCell ref="B110:G110"/>
    <mergeCell ref="H110:K110"/>
    <mergeCell ref="L110:O110"/>
    <mergeCell ref="P110:T110"/>
    <mergeCell ref="U110:X110"/>
    <mergeCell ref="Y110:AB110"/>
    <mergeCell ref="AC110:AF110"/>
    <mergeCell ref="AG110:AJ110"/>
    <mergeCell ref="AK110:AN110"/>
    <mergeCell ref="AO110:AR110"/>
    <mergeCell ref="AS110:AV110"/>
    <mergeCell ref="AW110:AZ110"/>
    <mergeCell ref="B111:G111"/>
    <mergeCell ref="H111:K111"/>
    <mergeCell ref="L111:O111"/>
    <mergeCell ref="P111:T111"/>
    <mergeCell ref="U111:X111"/>
    <mergeCell ref="Y111:AB111"/>
    <mergeCell ref="AC111:AF111"/>
    <mergeCell ref="AG111:AJ111"/>
    <mergeCell ref="AK111:AN111"/>
    <mergeCell ref="AO111:AR111"/>
    <mergeCell ref="AS111:AV111"/>
    <mergeCell ref="AW111:AZ111"/>
    <mergeCell ref="B112:G112"/>
    <mergeCell ref="H112:K112"/>
    <mergeCell ref="L112:O112"/>
    <mergeCell ref="P112:T112"/>
    <mergeCell ref="U112:X112"/>
    <mergeCell ref="Y112:AB112"/>
    <mergeCell ref="AC112:AF112"/>
    <mergeCell ref="AG112:AJ112"/>
    <mergeCell ref="AK112:AN112"/>
    <mergeCell ref="AO112:AR112"/>
    <mergeCell ref="AS112:AV112"/>
    <mergeCell ref="AW112:AZ112"/>
    <mergeCell ref="B113:G113"/>
    <mergeCell ref="H113:K113"/>
    <mergeCell ref="L113:O113"/>
    <mergeCell ref="P113:T113"/>
    <mergeCell ref="U113:X113"/>
    <mergeCell ref="Y113:AB113"/>
    <mergeCell ref="AC113:AF113"/>
    <mergeCell ref="AG113:AJ113"/>
    <mergeCell ref="AK113:AN113"/>
    <mergeCell ref="AO113:AR113"/>
    <mergeCell ref="AS113:AV113"/>
    <mergeCell ref="AW113:AZ113"/>
    <mergeCell ref="B114:G114"/>
    <mergeCell ref="H114:K114"/>
    <mergeCell ref="L114:O114"/>
    <mergeCell ref="P114:T114"/>
    <mergeCell ref="U114:X114"/>
    <mergeCell ref="Y114:AB114"/>
    <mergeCell ref="AC114:AF114"/>
    <mergeCell ref="AG114:AJ114"/>
    <mergeCell ref="AK114:AN114"/>
    <mergeCell ref="AO114:AR114"/>
    <mergeCell ref="AS114:AV114"/>
    <mergeCell ref="AW114:AZ114"/>
    <mergeCell ref="C118:H118"/>
    <mergeCell ref="J118:Y118"/>
    <mergeCell ref="AB118:AH118"/>
    <mergeCell ref="AK118:AZ118"/>
    <mergeCell ref="C119:H119"/>
    <mergeCell ref="J119:Y119"/>
    <mergeCell ref="AB119:AH119"/>
    <mergeCell ref="AK119:AZ119"/>
    <mergeCell ref="C121:H121"/>
    <mergeCell ref="J121:Y121"/>
    <mergeCell ref="AB121:AN121"/>
    <mergeCell ref="AQ121:AZ121"/>
    <mergeCell ref="C122:H122"/>
    <mergeCell ref="J122:Y122"/>
    <mergeCell ref="AB122:AN122"/>
    <mergeCell ref="AQ122:AZ122"/>
    <mergeCell ref="D124:E124"/>
    <mergeCell ref="H124:M124"/>
    <mergeCell ref="Q124:R124"/>
    <mergeCell ref="D125:E125"/>
    <mergeCell ref="H125:M125"/>
    <mergeCell ref="Q125:R125"/>
  </mergeCells>
  <printOptions/>
  <pageMargins left="0.7083333333333334" right="0.39375" top="0.5513888888888889" bottom="0.5513888888888889" header="0.5118055555555555" footer="0.5118055555555555"/>
  <pageSetup horizontalDpi="300" verticalDpi="300" orientation="landscape" paperSize="8" scale="80" r:id="rId1"/>
  <rowBreaks count="3" manualBreakCount="3">
    <brk id="41" max="255" man="1"/>
    <brk id="61" max="255" man="1"/>
    <brk id="9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IV52"/>
  <sheetViews>
    <sheetView zoomScale="75" zoomScaleNormal="75" zoomScaleSheetLayoutView="100" workbookViewId="0" topLeftCell="A5">
      <selection activeCell="B15" sqref="B15:Y15"/>
    </sheetView>
  </sheetViews>
  <sheetFormatPr defaultColWidth="9.140625" defaultRowHeight="15"/>
  <cols>
    <col min="1" max="1" width="0.9921875" style="62" customWidth="1"/>
    <col min="2" max="52" width="3.8515625" style="62" customWidth="1"/>
    <col min="53" max="53" width="0.85546875" style="62" customWidth="1"/>
    <col min="54" max="16384" width="0.85546875" style="95" customWidth="1"/>
  </cols>
  <sheetData>
    <row r="1" spans="1:53" ht="45" customHeight="1">
      <c r="A1" s="370" t="s">
        <v>652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129"/>
    </row>
    <row r="2" spans="1:53" s="99" customFormat="1" ht="15" customHeight="1" hidden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</row>
    <row r="3" spans="1:53" ht="15" customHeight="1">
      <c r="A3" s="371" t="s">
        <v>307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2" t="str">
        <f>'ФОТ 111'!L5:AZ5</f>
        <v>Муниципальное общеобразовательное учреждение "Серебрянская средняя общеобразовательная школа"</v>
      </c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132"/>
    </row>
    <row r="4" spans="1:53" ht="15" customHeight="1">
      <c r="A4" s="101" t="s">
        <v>309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373" t="str">
        <f>'ФОТ 111'!L6:AZ6</f>
        <v>01</v>
      </c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101"/>
    </row>
    <row r="5" spans="1:53" ht="11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368" t="s">
        <v>311</v>
      </c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158"/>
    </row>
    <row r="6" spans="1:53" s="99" customFormat="1" ht="15" customHeight="1">
      <c r="A6" s="101" t="s">
        <v>312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 t="s">
        <v>313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</row>
    <row r="7" ht="6" customHeight="1"/>
    <row r="8" spans="1:53" s="56" customFormat="1" ht="15">
      <c r="A8" s="47"/>
      <c r="B8" s="369" t="s">
        <v>653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134"/>
      <c r="AU8" s="134"/>
      <c r="AV8" s="134"/>
      <c r="AW8" s="134"/>
      <c r="AX8" s="134"/>
      <c r="AY8" s="134"/>
      <c r="AZ8" s="134"/>
      <c r="BA8" s="47"/>
    </row>
    <row r="9" spans="1:53" s="56" customFormat="1" ht="7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56" customFormat="1" ht="24.75" customHeight="1">
      <c r="A10" s="47"/>
      <c r="B10" s="303" t="s">
        <v>315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 t="s">
        <v>316</v>
      </c>
      <c r="AA10" s="303"/>
      <c r="AB10" s="303"/>
      <c r="AC10" s="303" t="s">
        <v>317</v>
      </c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47"/>
    </row>
    <row r="11" spans="1:53" s="56" customFormat="1" ht="24.75" customHeight="1">
      <c r="A11" s="47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 t="s">
        <v>318</v>
      </c>
      <c r="AD11" s="303"/>
      <c r="AE11" s="303"/>
      <c r="AF11" s="303"/>
      <c r="AG11" s="303"/>
      <c r="AH11" s="303"/>
      <c r="AI11" s="303"/>
      <c r="AJ11" s="303"/>
      <c r="AK11" s="303" t="s">
        <v>319</v>
      </c>
      <c r="AL11" s="303"/>
      <c r="AM11" s="303"/>
      <c r="AN11" s="303"/>
      <c r="AO11" s="303"/>
      <c r="AP11" s="303"/>
      <c r="AQ11" s="303"/>
      <c r="AR11" s="303"/>
      <c r="AS11" s="303" t="s">
        <v>320</v>
      </c>
      <c r="AT11" s="303"/>
      <c r="AU11" s="303"/>
      <c r="AV11" s="303"/>
      <c r="AW11" s="303"/>
      <c r="AX11" s="303"/>
      <c r="AY11" s="303"/>
      <c r="AZ11" s="303"/>
      <c r="BA11" s="47"/>
    </row>
    <row r="12" spans="1:53" s="56" customFormat="1" ht="24.75" customHeight="1">
      <c r="A12" s="47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47"/>
    </row>
    <row r="13" spans="1:53" s="161" customFormat="1" ht="15" customHeight="1">
      <c r="A13" s="159"/>
      <c r="B13" s="417">
        <v>1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 t="s">
        <v>321</v>
      </c>
      <c r="AA13" s="417"/>
      <c r="AB13" s="417"/>
      <c r="AC13" s="417" t="s">
        <v>322</v>
      </c>
      <c r="AD13" s="417"/>
      <c r="AE13" s="417"/>
      <c r="AF13" s="417"/>
      <c r="AG13" s="417"/>
      <c r="AH13" s="417"/>
      <c r="AI13" s="417"/>
      <c r="AJ13" s="417"/>
      <c r="AK13" s="417" t="s">
        <v>323</v>
      </c>
      <c r="AL13" s="417"/>
      <c r="AM13" s="417"/>
      <c r="AN13" s="417"/>
      <c r="AO13" s="417"/>
      <c r="AP13" s="417"/>
      <c r="AQ13" s="417"/>
      <c r="AR13" s="417"/>
      <c r="AS13" s="417" t="s">
        <v>324</v>
      </c>
      <c r="AT13" s="417"/>
      <c r="AU13" s="417"/>
      <c r="AV13" s="417"/>
      <c r="AW13" s="417"/>
      <c r="AX13" s="417"/>
      <c r="AY13" s="417"/>
      <c r="AZ13" s="417"/>
      <c r="BA13" s="160"/>
    </row>
    <row r="14" spans="1:53" s="161" customFormat="1" ht="15" customHeight="1">
      <c r="A14" s="159"/>
      <c r="B14" s="319" t="s">
        <v>654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43" t="s">
        <v>326</v>
      </c>
      <c r="AA14" s="343"/>
      <c r="AB14" s="34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160"/>
    </row>
    <row r="15" spans="1:53" s="161" customFormat="1" ht="15" customHeight="1">
      <c r="A15" s="159"/>
      <c r="B15" s="319" t="s">
        <v>655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43" t="s">
        <v>328</v>
      </c>
      <c r="AA15" s="343"/>
      <c r="AB15" s="34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160"/>
    </row>
    <row r="16" spans="1:53" s="56" customFormat="1" ht="15" customHeight="1">
      <c r="A16" s="47"/>
      <c r="B16" s="410" t="s">
        <v>656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343" t="s">
        <v>330</v>
      </c>
      <c r="AA16" s="343"/>
      <c r="AB16" s="343"/>
      <c r="AC16" s="290">
        <f>AC32</f>
        <v>7500</v>
      </c>
      <c r="AD16" s="290"/>
      <c r="AE16" s="290"/>
      <c r="AF16" s="290"/>
      <c r="AG16" s="290"/>
      <c r="AH16" s="290"/>
      <c r="AI16" s="290"/>
      <c r="AJ16" s="290"/>
      <c r="AK16" s="290">
        <f>AK32</f>
        <v>7500</v>
      </c>
      <c r="AL16" s="290"/>
      <c r="AM16" s="290"/>
      <c r="AN16" s="290"/>
      <c r="AO16" s="290"/>
      <c r="AP16" s="290"/>
      <c r="AQ16" s="290"/>
      <c r="AR16" s="290"/>
      <c r="AS16" s="290">
        <f>AS32</f>
        <v>7500</v>
      </c>
      <c r="AT16" s="290"/>
      <c r="AU16" s="290"/>
      <c r="AV16" s="290"/>
      <c r="AW16" s="290"/>
      <c r="AX16" s="290"/>
      <c r="AY16" s="290"/>
      <c r="AZ16" s="290"/>
      <c r="BA16" s="47"/>
    </row>
    <row r="17" spans="1:53" s="163" customFormat="1" ht="15" customHeight="1">
      <c r="A17" s="162"/>
      <c r="B17" s="319" t="s">
        <v>657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43" t="s">
        <v>332</v>
      </c>
      <c r="AA17" s="343"/>
      <c r="AB17" s="34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162"/>
    </row>
    <row r="18" spans="1:53" s="163" customFormat="1" ht="15" customHeight="1">
      <c r="A18" s="162"/>
      <c r="B18" s="319" t="s">
        <v>658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43" t="s">
        <v>334</v>
      </c>
      <c r="AA18" s="343"/>
      <c r="AB18" s="34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162"/>
    </row>
    <row r="19" spans="1:53" s="56" customFormat="1" ht="33" customHeight="1">
      <c r="A19" s="47"/>
      <c r="B19" s="396" t="s">
        <v>659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43" t="s">
        <v>336</v>
      </c>
      <c r="AA19" s="343"/>
      <c r="AB19" s="34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47"/>
    </row>
    <row r="20" spans="1:53" s="56" customFormat="1" ht="18" customHeight="1">
      <c r="A20" s="47"/>
      <c r="B20" s="311" t="s">
        <v>350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43" t="s">
        <v>351</v>
      </c>
      <c r="AA20" s="343"/>
      <c r="AB20" s="343"/>
      <c r="AC20" s="290">
        <f>AC16</f>
        <v>7500</v>
      </c>
      <c r="AD20" s="290"/>
      <c r="AE20" s="290"/>
      <c r="AF20" s="290"/>
      <c r="AG20" s="290"/>
      <c r="AH20" s="290"/>
      <c r="AI20" s="290"/>
      <c r="AJ20" s="290"/>
      <c r="AK20" s="290">
        <f>AK16</f>
        <v>7500</v>
      </c>
      <c r="AL20" s="290"/>
      <c r="AM20" s="290"/>
      <c r="AN20" s="290"/>
      <c r="AO20" s="290"/>
      <c r="AP20" s="290"/>
      <c r="AQ20" s="290"/>
      <c r="AR20" s="290"/>
      <c r="AS20" s="290">
        <f>AS16</f>
        <v>7500</v>
      </c>
      <c r="AT20" s="290"/>
      <c r="AU20" s="290"/>
      <c r="AV20" s="290"/>
      <c r="AW20" s="290"/>
      <c r="AX20" s="290"/>
      <c r="AY20" s="290"/>
      <c r="AZ20" s="290"/>
      <c r="BA20" s="47"/>
    </row>
    <row r="21" spans="1:54" s="63" customFormat="1" ht="6.75" customHeight="1">
      <c r="A21" s="47"/>
      <c r="B21" s="85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08"/>
      <c r="AA21" s="108"/>
      <c r="AB21" s="108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47"/>
      <c r="BB21" s="47"/>
    </row>
    <row r="22" spans="1:256" ht="3" customHeight="1" hidden="1">
      <c r="A22" s="17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53" s="56" customFormat="1" ht="18" customHeight="1">
      <c r="A23" s="47"/>
      <c r="B23" s="323" t="s">
        <v>660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47"/>
    </row>
    <row r="24" spans="1:53" s="56" customFormat="1" ht="7.5" customHeight="1">
      <c r="A24" s="71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 s="56" customFormat="1" ht="24.75" customHeight="1">
      <c r="A25" s="47"/>
      <c r="B25" s="303" t="s">
        <v>315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 t="s">
        <v>316</v>
      </c>
      <c r="AA25" s="303"/>
      <c r="AB25" s="303"/>
      <c r="AC25" s="303" t="s">
        <v>317</v>
      </c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47"/>
    </row>
    <row r="26" spans="1:53" s="56" customFormat="1" ht="24.75" customHeight="1">
      <c r="A26" s="47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 t="s">
        <v>318</v>
      </c>
      <c r="AD26" s="303"/>
      <c r="AE26" s="303"/>
      <c r="AF26" s="303"/>
      <c r="AG26" s="303"/>
      <c r="AH26" s="303"/>
      <c r="AI26" s="303"/>
      <c r="AJ26" s="303"/>
      <c r="AK26" s="303" t="s">
        <v>319</v>
      </c>
      <c r="AL26" s="303"/>
      <c r="AM26" s="303"/>
      <c r="AN26" s="303"/>
      <c r="AO26" s="303"/>
      <c r="AP26" s="303"/>
      <c r="AQ26" s="303"/>
      <c r="AR26" s="303"/>
      <c r="AS26" s="303" t="s">
        <v>320</v>
      </c>
      <c r="AT26" s="303"/>
      <c r="AU26" s="303"/>
      <c r="AV26" s="303"/>
      <c r="AW26" s="303"/>
      <c r="AX26" s="303"/>
      <c r="AY26" s="303"/>
      <c r="AZ26" s="303"/>
      <c r="BA26" s="47"/>
    </row>
    <row r="27" spans="1:53" s="56" customFormat="1" ht="24.75" customHeight="1">
      <c r="A27" s="47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47"/>
    </row>
    <row r="28" spans="1:53" s="161" customFormat="1" ht="15" customHeight="1">
      <c r="A28" s="159"/>
      <c r="B28" s="417">
        <v>1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 t="s">
        <v>321</v>
      </c>
      <c r="AA28" s="417"/>
      <c r="AB28" s="417"/>
      <c r="AC28" s="417" t="s">
        <v>322</v>
      </c>
      <c r="AD28" s="417"/>
      <c r="AE28" s="417"/>
      <c r="AF28" s="417"/>
      <c r="AG28" s="417"/>
      <c r="AH28" s="417"/>
      <c r="AI28" s="417"/>
      <c r="AJ28" s="417"/>
      <c r="AK28" s="417" t="s">
        <v>323</v>
      </c>
      <c r="AL28" s="417"/>
      <c r="AM28" s="417"/>
      <c r="AN28" s="417"/>
      <c r="AO28" s="417"/>
      <c r="AP28" s="417"/>
      <c r="AQ28" s="417"/>
      <c r="AR28" s="417"/>
      <c r="AS28" s="417" t="s">
        <v>324</v>
      </c>
      <c r="AT28" s="417"/>
      <c r="AU28" s="417"/>
      <c r="AV28" s="417"/>
      <c r="AW28" s="417"/>
      <c r="AX28" s="417"/>
      <c r="AY28" s="417"/>
      <c r="AZ28" s="417"/>
      <c r="BA28" s="160"/>
    </row>
    <row r="29" spans="1:53" s="56" customFormat="1" ht="18" customHeight="1">
      <c r="A29" s="47"/>
      <c r="B29" s="418" t="s">
        <v>661</v>
      </c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315" t="s">
        <v>342</v>
      </c>
      <c r="AA29" s="315"/>
      <c r="AB29" s="315"/>
      <c r="AC29" s="290">
        <f>Y43</f>
        <v>7500</v>
      </c>
      <c r="AD29" s="290"/>
      <c r="AE29" s="290"/>
      <c r="AF29" s="290"/>
      <c r="AG29" s="290"/>
      <c r="AH29" s="290"/>
      <c r="AI29" s="290"/>
      <c r="AJ29" s="290"/>
      <c r="AK29" s="290">
        <f>AK43</f>
        <v>7500</v>
      </c>
      <c r="AL29" s="290"/>
      <c r="AM29" s="290"/>
      <c r="AN29" s="290"/>
      <c r="AO29" s="290"/>
      <c r="AP29" s="290"/>
      <c r="AQ29" s="290"/>
      <c r="AR29" s="290"/>
      <c r="AS29" s="290">
        <f>AW43</f>
        <v>7500</v>
      </c>
      <c r="AT29" s="290"/>
      <c r="AU29" s="290"/>
      <c r="AV29" s="290"/>
      <c r="AW29" s="290"/>
      <c r="AX29" s="290"/>
      <c r="AY29" s="290"/>
      <c r="AZ29" s="290"/>
      <c r="BA29" s="47"/>
    </row>
    <row r="30" spans="1:53" s="56" customFormat="1" ht="18" customHeight="1">
      <c r="A30" s="47"/>
      <c r="B30" s="314" t="s">
        <v>362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5"/>
      <c r="AA30" s="315"/>
      <c r="AB30" s="315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47"/>
    </row>
    <row r="31" spans="1:53" s="56" customFormat="1" ht="15" customHeight="1">
      <c r="A31" s="47"/>
      <c r="B31" s="314" t="s">
        <v>488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5" t="s">
        <v>374</v>
      </c>
      <c r="AA31" s="315"/>
      <c r="AB31" s="315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47"/>
    </row>
    <row r="32" spans="1:53" s="56" customFormat="1" ht="18" customHeight="1">
      <c r="A32" s="47"/>
      <c r="B32" s="311" t="s">
        <v>350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43" t="s">
        <v>351</v>
      </c>
      <c r="AA32" s="343"/>
      <c r="AB32" s="343"/>
      <c r="AC32" s="290">
        <f>AC29</f>
        <v>7500</v>
      </c>
      <c r="AD32" s="290"/>
      <c r="AE32" s="290"/>
      <c r="AF32" s="290"/>
      <c r="AG32" s="290"/>
      <c r="AH32" s="290"/>
      <c r="AI32" s="290"/>
      <c r="AJ32" s="290"/>
      <c r="AK32" s="290">
        <f>AK29</f>
        <v>7500</v>
      </c>
      <c r="AL32" s="290"/>
      <c r="AM32" s="290"/>
      <c r="AN32" s="290"/>
      <c r="AO32" s="290"/>
      <c r="AP32" s="290"/>
      <c r="AQ32" s="290"/>
      <c r="AR32" s="290"/>
      <c r="AS32" s="290">
        <f>AS29</f>
        <v>7500</v>
      </c>
      <c r="AT32" s="290"/>
      <c r="AU32" s="290"/>
      <c r="AV32" s="290"/>
      <c r="AW32" s="290"/>
      <c r="AX32" s="290"/>
      <c r="AY32" s="290"/>
      <c r="AZ32" s="290"/>
      <c r="BA32" s="47"/>
    </row>
    <row r="33" spans="1:53" s="56" customFormat="1" ht="0.75" customHeight="1">
      <c r="A33" s="4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47"/>
    </row>
    <row r="34" spans="1:65" s="56" customFormat="1" ht="15" customHeight="1" hidden="1">
      <c r="A34" s="4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83"/>
      <c r="BB34" s="115"/>
      <c r="BC34" s="115"/>
      <c r="BD34" s="115"/>
      <c r="BE34" s="115"/>
      <c r="BF34" s="115"/>
      <c r="BG34" s="109"/>
      <c r="BH34" s="109"/>
      <c r="BI34" s="109"/>
      <c r="BJ34" s="109"/>
      <c r="BK34" s="109"/>
      <c r="BL34" s="109"/>
      <c r="BM34" s="109"/>
    </row>
    <row r="35" spans="1:53" s="56" customFormat="1" ht="15" customHeight="1" hidden="1">
      <c r="A35" s="47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93"/>
      <c r="T35" s="93"/>
      <c r="U35" s="86"/>
      <c r="V35" s="86"/>
      <c r="W35" s="86"/>
      <c r="X35" s="86"/>
      <c r="Y35" s="86"/>
      <c r="Z35" s="86"/>
      <c r="AA35" s="86"/>
      <c r="AB35" s="86"/>
      <c r="AC35" s="94"/>
      <c r="AD35" s="94"/>
      <c r="AE35" s="94"/>
      <c r="AF35" s="94"/>
      <c r="AG35" s="94"/>
      <c r="AH35" s="94"/>
      <c r="AI35" s="94"/>
      <c r="AJ35" s="94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47"/>
    </row>
    <row r="36" spans="1:53" s="56" customFormat="1" ht="15" customHeight="1">
      <c r="A36" s="47"/>
      <c r="B36" s="307" t="s">
        <v>662</v>
      </c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47"/>
    </row>
    <row r="37" spans="1:53" s="56" customFormat="1" ht="3" customHeight="1">
      <c r="A37" s="47"/>
      <c r="B37" s="165"/>
      <c r="C37" s="166"/>
      <c r="D37" s="166"/>
      <c r="E37" s="166"/>
      <c r="F37" s="166"/>
      <c r="G37" s="166"/>
      <c r="H37" s="166"/>
      <c r="I37" s="167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7"/>
      <c r="AA37" s="167"/>
      <c r="AB37" s="168"/>
      <c r="AC37" s="168"/>
      <c r="AD37" s="168"/>
      <c r="AE37" s="168"/>
      <c r="AF37" s="168"/>
      <c r="AG37" s="168"/>
      <c r="AH37" s="168"/>
      <c r="AI37" s="120"/>
      <c r="AJ37" s="120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47"/>
    </row>
    <row r="38" spans="1:53" s="56" customFormat="1" ht="34.5" customHeight="1">
      <c r="A38" s="47"/>
      <c r="B38" s="278" t="s">
        <v>315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 t="s">
        <v>357</v>
      </c>
      <c r="P38" s="278"/>
      <c r="Q38" s="278" t="s">
        <v>416</v>
      </c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 t="s">
        <v>417</v>
      </c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 t="s">
        <v>418</v>
      </c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47"/>
    </row>
    <row r="39" spans="1:53" s="56" customFormat="1" ht="48.75" customHeight="1">
      <c r="A39" s="47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 t="s">
        <v>663</v>
      </c>
      <c r="R39" s="278"/>
      <c r="S39" s="278"/>
      <c r="T39" s="278"/>
      <c r="U39" s="278" t="s">
        <v>664</v>
      </c>
      <c r="V39" s="278"/>
      <c r="W39" s="278"/>
      <c r="X39" s="278"/>
      <c r="Y39" s="278" t="s">
        <v>592</v>
      </c>
      <c r="Z39" s="278"/>
      <c r="AA39" s="278"/>
      <c r="AB39" s="278"/>
      <c r="AC39" s="278" t="s">
        <v>663</v>
      </c>
      <c r="AD39" s="278"/>
      <c r="AE39" s="278"/>
      <c r="AF39" s="278"/>
      <c r="AG39" s="278" t="s">
        <v>664</v>
      </c>
      <c r="AH39" s="278"/>
      <c r="AI39" s="278"/>
      <c r="AJ39" s="278"/>
      <c r="AK39" s="278" t="s">
        <v>592</v>
      </c>
      <c r="AL39" s="278"/>
      <c r="AM39" s="278"/>
      <c r="AN39" s="278"/>
      <c r="AO39" s="278" t="s">
        <v>663</v>
      </c>
      <c r="AP39" s="278"/>
      <c r="AQ39" s="278"/>
      <c r="AR39" s="278"/>
      <c r="AS39" s="278" t="s">
        <v>664</v>
      </c>
      <c r="AT39" s="278"/>
      <c r="AU39" s="278"/>
      <c r="AV39" s="278"/>
      <c r="AW39" s="278" t="s">
        <v>592</v>
      </c>
      <c r="AX39" s="278"/>
      <c r="AY39" s="278"/>
      <c r="AZ39" s="278"/>
      <c r="BA39" s="47"/>
    </row>
    <row r="40" spans="1:53" s="56" customFormat="1" ht="15" customHeight="1">
      <c r="A40" s="47"/>
      <c r="B40" s="276">
        <v>1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>
        <v>2</v>
      </c>
      <c r="P40" s="276"/>
      <c r="Q40" s="278">
        <v>3</v>
      </c>
      <c r="R40" s="278"/>
      <c r="S40" s="278"/>
      <c r="T40" s="278"/>
      <c r="U40" s="278">
        <v>4</v>
      </c>
      <c r="V40" s="278"/>
      <c r="W40" s="278"/>
      <c r="X40" s="278"/>
      <c r="Y40" s="278">
        <v>5</v>
      </c>
      <c r="Z40" s="278"/>
      <c r="AA40" s="278"/>
      <c r="AB40" s="278"/>
      <c r="AC40" s="278">
        <v>6</v>
      </c>
      <c r="AD40" s="278"/>
      <c r="AE40" s="278"/>
      <c r="AF40" s="278"/>
      <c r="AG40" s="278">
        <v>7</v>
      </c>
      <c r="AH40" s="278"/>
      <c r="AI40" s="278"/>
      <c r="AJ40" s="278"/>
      <c r="AK40" s="278">
        <v>8</v>
      </c>
      <c r="AL40" s="278"/>
      <c r="AM40" s="278"/>
      <c r="AN40" s="278"/>
      <c r="AO40" s="278">
        <v>9</v>
      </c>
      <c r="AP40" s="278"/>
      <c r="AQ40" s="278"/>
      <c r="AR40" s="278"/>
      <c r="AS40" s="278">
        <v>10</v>
      </c>
      <c r="AT40" s="278"/>
      <c r="AU40" s="278"/>
      <c r="AV40" s="278"/>
      <c r="AW40" s="278">
        <v>11</v>
      </c>
      <c r="AX40" s="278"/>
      <c r="AY40" s="278"/>
      <c r="AZ40" s="278"/>
      <c r="BA40" s="47"/>
    </row>
    <row r="41" spans="1:53" s="56" customFormat="1" ht="15" customHeight="1">
      <c r="A41" s="47"/>
      <c r="B41" s="415" t="s">
        <v>665</v>
      </c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6" t="s">
        <v>326</v>
      </c>
      <c r="P41" s="416"/>
      <c r="Q41" s="291" t="s">
        <v>408</v>
      </c>
      <c r="R41" s="291"/>
      <c r="S41" s="291"/>
      <c r="T41" s="291"/>
      <c r="U41" s="291" t="s">
        <v>408</v>
      </c>
      <c r="V41" s="291"/>
      <c r="W41" s="291"/>
      <c r="X41" s="291"/>
      <c r="Y41" s="291"/>
      <c r="Z41" s="291"/>
      <c r="AA41" s="291"/>
      <c r="AB41" s="291"/>
      <c r="AC41" s="291" t="s">
        <v>408</v>
      </c>
      <c r="AD41" s="291"/>
      <c r="AE41" s="291"/>
      <c r="AF41" s="291"/>
      <c r="AG41" s="291" t="s">
        <v>408</v>
      </c>
      <c r="AH41" s="291"/>
      <c r="AI41" s="291"/>
      <c r="AJ41" s="291"/>
      <c r="AK41" s="291"/>
      <c r="AL41" s="291"/>
      <c r="AM41" s="291"/>
      <c r="AN41" s="291"/>
      <c r="AO41" s="291" t="s">
        <v>408</v>
      </c>
      <c r="AP41" s="291"/>
      <c r="AQ41" s="291"/>
      <c r="AR41" s="291"/>
      <c r="AS41" s="291" t="s">
        <v>408</v>
      </c>
      <c r="AT41" s="291"/>
      <c r="AU41" s="291"/>
      <c r="AV41" s="291"/>
      <c r="AW41" s="278"/>
      <c r="AX41" s="278"/>
      <c r="AY41" s="278"/>
      <c r="AZ41" s="278"/>
      <c r="BA41" s="47"/>
    </row>
    <row r="42" spans="1:53" s="56" customFormat="1" ht="19.5" customHeight="1">
      <c r="A42" s="47"/>
      <c r="B42" s="415" t="s">
        <v>666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6" t="s">
        <v>594</v>
      </c>
      <c r="P42" s="416"/>
      <c r="Q42" s="274">
        <v>7500</v>
      </c>
      <c r="R42" s="274"/>
      <c r="S42" s="274"/>
      <c r="T42" s="274"/>
      <c r="U42" s="274">
        <v>1</v>
      </c>
      <c r="V42" s="274"/>
      <c r="W42" s="274"/>
      <c r="X42" s="274"/>
      <c r="Y42" s="274">
        <f>Q42*U42</f>
        <v>7500</v>
      </c>
      <c r="Z42" s="274"/>
      <c r="AA42" s="274"/>
      <c r="AB42" s="274"/>
      <c r="AC42" s="274">
        <v>7500</v>
      </c>
      <c r="AD42" s="274"/>
      <c r="AE42" s="274"/>
      <c r="AF42" s="274"/>
      <c r="AG42" s="274">
        <v>1</v>
      </c>
      <c r="AH42" s="274"/>
      <c r="AI42" s="274"/>
      <c r="AJ42" s="274"/>
      <c r="AK42" s="274">
        <f>AC42*AG42</f>
        <v>7500</v>
      </c>
      <c r="AL42" s="274"/>
      <c r="AM42" s="274"/>
      <c r="AN42" s="274"/>
      <c r="AO42" s="274">
        <v>7500</v>
      </c>
      <c r="AP42" s="274"/>
      <c r="AQ42" s="274"/>
      <c r="AR42" s="274"/>
      <c r="AS42" s="274">
        <v>1</v>
      </c>
      <c r="AT42" s="274"/>
      <c r="AU42" s="274"/>
      <c r="AV42" s="274"/>
      <c r="AW42" s="274">
        <f>AO42*AS42</f>
        <v>7500</v>
      </c>
      <c r="AX42" s="274"/>
      <c r="AY42" s="274"/>
      <c r="AZ42" s="274"/>
      <c r="BA42" s="47"/>
    </row>
    <row r="43" spans="1:53" s="56" customFormat="1" ht="17.25" customHeight="1">
      <c r="A43" s="47"/>
      <c r="B43" s="413" t="s">
        <v>407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4">
        <v>9000</v>
      </c>
      <c r="P43" s="414"/>
      <c r="Q43" s="291" t="s">
        <v>408</v>
      </c>
      <c r="R43" s="291"/>
      <c r="S43" s="291"/>
      <c r="T43" s="291"/>
      <c r="U43" s="291" t="s">
        <v>408</v>
      </c>
      <c r="V43" s="291"/>
      <c r="W43" s="291"/>
      <c r="X43" s="291"/>
      <c r="Y43" s="274">
        <f>Y42</f>
        <v>7500</v>
      </c>
      <c r="Z43" s="274"/>
      <c r="AA43" s="274"/>
      <c r="AB43" s="274"/>
      <c r="AC43" s="291" t="s">
        <v>408</v>
      </c>
      <c r="AD43" s="291"/>
      <c r="AE43" s="291"/>
      <c r="AF43" s="291"/>
      <c r="AG43" s="291" t="s">
        <v>408</v>
      </c>
      <c r="AH43" s="291"/>
      <c r="AI43" s="291"/>
      <c r="AJ43" s="291"/>
      <c r="AK43" s="274">
        <f>AK42</f>
        <v>7500</v>
      </c>
      <c r="AL43" s="274"/>
      <c r="AM43" s="274"/>
      <c r="AN43" s="274"/>
      <c r="AO43" s="291" t="s">
        <v>408</v>
      </c>
      <c r="AP43" s="291"/>
      <c r="AQ43" s="291"/>
      <c r="AR43" s="291"/>
      <c r="AS43" s="291" t="s">
        <v>408</v>
      </c>
      <c r="AT43" s="291"/>
      <c r="AU43" s="291"/>
      <c r="AV43" s="291"/>
      <c r="AW43" s="274">
        <f>AW42</f>
        <v>7500</v>
      </c>
      <c r="AX43" s="274"/>
      <c r="AY43" s="274"/>
      <c r="AZ43" s="274"/>
      <c r="BA43" s="47"/>
    </row>
    <row r="44" spans="1:53" s="56" customFormat="1" ht="6.75" customHeight="1">
      <c r="A44" s="47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93"/>
      <c r="T44" s="93"/>
      <c r="U44" s="86"/>
      <c r="V44" s="86"/>
      <c r="W44" s="86"/>
      <c r="X44" s="86"/>
      <c r="Y44" s="86"/>
      <c r="Z44" s="86"/>
      <c r="AA44" s="86"/>
      <c r="AB44" s="86"/>
      <c r="AC44" s="94"/>
      <c r="AD44" s="94"/>
      <c r="AE44" s="94"/>
      <c r="AF44" s="94"/>
      <c r="AG44" s="94"/>
      <c r="AH44" s="94"/>
      <c r="AI44" s="94"/>
      <c r="AJ44" s="94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47"/>
    </row>
    <row r="45" spans="1:53" s="56" customFormat="1" ht="15" customHeight="1" hidden="1">
      <c r="A45" s="47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93"/>
      <c r="T45" s="93"/>
      <c r="U45" s="86"/>
      <c r="V45" s="86"/>
      <c r="W45" s="86"/>
      <c r="X45" s="86"/>
      <c r="Y45" s="86"/>
      <c r="Z45" s="86"/>
      <c r="AA45" s="86"/>
      <c r="AB45" s="86"/>
      <c r="AC45" s="94"/>
      <c r="AD45" s="94"/>
      <c r="AE45" s="94"/>
      <c r="AF45" s="94"/>
      <c r="AG45" s="94"/>
      <c r="AH45" s="94"/>
      <c r="AI45" s="94"/>
      <c r="AJ45" s="94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47"/>
    </row>
    <row r="46" spans="1:53" s="49" customFormat="1" ht="14.25" customHeight="1">
      <c r="A46" s="47"/>
      <c r="B46" s="48"/>
      <c r="C46" s="299" t="s">
        <v>424</v>
      </c>
      <c r="D46" s="299"/>
      <c r="E46" s="299"/>
      <c r="F46" s="299"/>
      <c r="G46" s="299"/>
      <c r="H46" s="299"/>
      <c r="I46" s="48"/>
      <c r="J46" s="301" t="str">
        <f>'ФОТ 111'!J182:Y182</f>
        <v>Директор</v>
      </c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48"/>
      <c r="AA46" s="48"/>
      <c r="AB46" s="301"/>
      <c r="AC46" s="301"/>
      <c r="AD46" s="301"/>
      <c r="AE46" s="301"/>
      <c r="AF46" s="301"/>
      <c r="AG46" s="301"/>
      <c r="AH46" s="301"/>
      <c r="AI46" s="47"/>
      <c r="AJ46" s="47"/>
      <c r="AK46" s="301" t="str">
        <f>'ФОТ 111'!AK182:AZ182</f>
        <v>Е.А.Фролова</v>
      </c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143"/>
    </row>
    <row r="47" spans="1:53" s="49" customFormat="1" ht="18" customHeight="1">
      <c r="A47" s="47"/>
      <c r="B47" s="48"/>
      <c r="C47" s="299" t="s">
        <v>426</v>
      </c>
      <c r="D47" s="299"/>
      <c r="E47" s="299"/>
      <c r="F47" s="299"/>
      <c r="G47" s="299"/>
      <c r="H47" s="299"/>
      <c r="I47" s="48"/>
      <c r="J47" s="300" t="s">
        <v>427</v>
      </c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50"/>
      <c r="AA47" s="50"/>
      <c r="AB47" s="300" t="s">
        <v>428</v>
      </c>
      <c r="AC47" s="300"/>
      <c r="AD47" s="300"/>
      <c r="AE47" s="300"/>
      <c r="AF47" s="300"/>
      <c r="AG47" s="300"/>
      <c r="AH47" s="300"/>
      <c r="AI47" s="51"/>
      <c r="AJ47" s="51"/>
      <c r="AK47" s="300" t="s">
        <v>429</v>
      </c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143"/>
    </row>
    <row r="48" spans="1:53" s="49" customFormat="1" ht="6" customHeight="1" hidden="1">
      <c r="A48" s="47"/>
      <c r="B48" s="48"/>
      <c r="C48" s="48"/>
      <c r="D48" s="48"/>
      <c r="E48" s="48"/>
      <c r="F48" s="48"/>
      <c r="G48" s="48"/>
      <c r="H48" s="48"/>
      <c r="I48" s="48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1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143"/>
    </row>
    <row r="49" spans="1:53" s="49" customFormat="1" ht="14.25" customHeight="1">
      <c r="A49" s="143"/>
      <c r="B49" s="48"/>
      <c r="C49" s="299" t="s">
        <v>430</v>
      </c>
      <c r="D49" s="299"/>
      <c r="E49" s="299"/>
      <c r="F49" s="299"/>
      <c r="G49" s="299"/>
      <c r="H49" s="299"/>
      <c r="I49" s="48"/>
      <c r="J49" s="387" t="str">
        <f>'ФОТ 111'!J185:Y185</f>
        <v>Гл.бухгалтер</v>
      </c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50"/>
      <c r="AA49" s="50"/>
      <c r="AB49" s="387" t="str">
        <f>'ФОТ 111'!AB185:AN185</f>
        <v>Филиппова  Е.И.</v>
      </c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51"/>
      <c r="AP49" s="51"/>
      <c r="AQ49" s="388" t="str">
        <f>'ФОТ (119)'!AQ65:AZ65</f>
        <v>59-272</v>
      </c>
      <c r="AR49" s="388"/>
      <c r="AS49" s="388"/>
      <c r="AT49" s="388"/>
      <c r="AU49" s="388"/>
      <c r="AV49" s="388"/>
      <c r="AW49" s="388"/>
      <c r="AX49" s="388"/>
      <c r="AY49" s="388"/>
      <c r="AZ49" s="388"/>
      <c r="BA49" s="143"/>
    </row>
    <row r="50" spans="1:53" s="49" customFormat="1" ht="18" customHeight="1">
      <c r="A50" s="143"/>
      <c r="B50" s="48"/>
      <c r="C50" s="386"/>
      <c r="D50" s="386"/>
      <c r="E50" s="386"/>
      <c r="F50" s="386"/>
      <c r="G50" s="386"/>
      <c r="H50" s="386"/>
      <c r="I50" s="48"/>
      <c r="J50" s="300" t="s">
        <v>427</v>
      </c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50"/>
      <c r="AA50" s="50"/>
      <c r="AB50" s="300" t="s">
        <v>434</v>
      </c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51"/>
      <c r="AP50" s="51"/>
      <c r="AQ50" s="300" t="s">
        <v>435</v>
      </c>
      <c r="AR50" s="300"/>
      <c r="AS50" s="300"/>
      <c r="AT50" s="300"/>
      <c r="AU50" s="300"/>
      <c r="AV50" s="300"/>
      <c r="AW50" s="300"/>
      <c r="AX50" s="300"/>
      <c r="AY50" s="300"/>
      <c r="AZ50" s="300"/>
      <c r="BA50" s="143"/>
    </row>
    <row r="51" spans="1:53" s="49" customFormat="1" ht="4.5" customHeight="1">
      <c r="A51" s="143"/>
      <c r="B51" s="48"/>
      <c r="C51" s="48"/>
      <c r="D51" s="48"/>
      <c r="E51" s="48"/>
      <c r="F51" s="48"/>
      <c r="G51" s="48"/>
      <c r="H51" s="48"/>
      <c r="I51" s="48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48"/>
      <c r="AA51" s="48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47"/>
      <c r="AP51" s="47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3"/>
    </row>
    <row r="52" spans="1:53" s="49" customFormat="1" ht="18" customHeight="1">
      <c r="A52" s="143"/>
      <c r="B52" s="47"/>
      <c r="C52" s="146" t="s">
        <v>436</v>
      </c>
      <c r="D52" s="383" t="s">
        <v>667</v>
      </c>
      <c r="E52" s="383"/>
      <c r="F52" s="48" t="s">
        <v>436</v>
      </c>
      <c r="G52" s="147"/>
      <c r="H52" s="383" t="s">
        <v>483</v>
      </c>
      <c r="I52" s="383"/>
      <c r="J52" s="383"/>
      <c r="K52" s="383"/>
      <c r="L52" s="383"/>
      <c r="M52" s="383"/>
      <c r="N52" s="148"/>
      <c r="O52" s="149"/>
      <c r="P52" s="150">
        <v>20</v>
      </c>
      <c r="Q52" s="384">
        <v>20</v>
      </c>
      <c r="R52" s="384"/>
      <c r="S52" s="48" t="s">
        <v>437</v>
      </c>
      <c r="T52" s="148"/>
      <c r="U52" s="148"/>
      <c r="V52" s="148"/>
      <c r="W52" s="148"/>
      <c r="X52" s="47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7"/>
      <c r="AW52" s="47"/>
      <c r="AX52" s="47"/>
      <c r="AY52" s="47"/>
      <c r="AZ52" s="47"/>
      <c r="BA52" s="47"/>
    </row>
  </sheetData>
  <sheetProtection selectLockedCells="1" selectUnlockedCells="1"/>
  <mergeCells count="162">
    <mergeCell ref="A1:AZ1"/>
    <mergeCell ref="A3:K3"/>
    <mergeCell ref="L3:AZ3"/>
    <mergeCell ref="L4:AZ4"/>
    <mergeCell ref="L5:AZ5"/>
    <mergeCell ref="B8:AS8"/>
    <mergeCell ref="B10:Y12"/>
    <mergeCell ref="Z10:AB12"/>
    <mergeCell ref="AC10:AZ10"/>
    <mergeCell ref="AC11:AJ12"/>
    <mergeCell ref="AK11:AR12"/>
    <mergeCell ref="AS11:AZ12"/>
    <mergeCell ref="AS13:AZ13"/>
    <mergeCell ref="B14:Y14"/>
    <mergeCell ref="Z14:AB14"/>
    <mergeCell ref="AC14:AJ14"/>
    <mergeCell ref="AK14:AR14"/>
    <mergeCell ref="AS14:AZ14"/>
    <mergeCell ref="B13:Y13"/>
    <mergeCell ref="Z13:AB13"/>
    <mergeCell ref="AC13:AJ13"/>
    <mergeCell ref="AK13:AR13"/>
    <mergeCell ref="AS15:AZ15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AS17:AZ17"/>
    <mergeCell ref="B18:Y18"/>
    <mergeCell ref="Z18:AB18"/>
    <mergeCell ref="AC18:AJ18"/>
    <mergeCell ref="AK18:AR18"/>
    <mergeCell ref="AS18:AZ18"/>
    <mergeCell ref="B17:Y17"/>
    <mergeCell ref="Z17:AB17"/>
    <mergeCell ref="AC17:AJ17"/>
    <mergeCell ref="AK17:AR17"/>
    <mergeCell ref="AS19:AZ19"/>
    <mergeCell ref="B20:Y20"/>
    <mergeCell ref="Z20:AB20"/>
    <mergeCell ref="AC20:AJ20"/>
    <mergeCell ref="AK20:AR20"/>
    <mergeCell ref="AS20:AZ20"/>
    <mergeCell ref="B19:Y19"/>
    <mergeCell ref="Z19:AB19"/>
    <mergeCell ref="AC19:AJ19"/>
    <mergeCell ref="AK19:AR19"/>
    <mergeCell ref="B23:AZ23"/>
    <mergeCell ref="B25:Y27"/>
    <mergeCell ref="Z25:AB27"/>
    <mergeCell ref="AC25:AZ25"/>
    <mergeCell ref="AC26:AJ27"/>
    <mergeCell ref="AK26:AR27"/>
    <mergeCell ref="AS26:AZ27"/>
    <mergeCell ref="AS28:AZ28"/>
    <mergeCell ref="B29:Y29"/>
    <mergeCell ref="Z29:AB29"/>
    <mergeCell ref="AC29:AJ29"/>
    <mergeCell ref="AK29:AR29"/>
    <mergeCell ref="AS29:AZ29"/>
    <mergeCell ref="B28:Y28"/>
    <mergeCell ref="Z28:AB28"/>
    <mergeCell ref="AC28:AJ28"/>
    <mergeCell ref="AK28:AR28"/>
    <mergeCell ref="AS30:AZ30"/>
    <mergeCell ref="B31:Y31"/>
    <mergeCell ref="Z31:AB31"/>
    <mergeCell ref="AC31:AJ31"/>
    <mergeCell ref="AK31:AR31"/>
    <mergeCell ref="AS31:AZ31"/>
    <mergeCell ref="B30:Y30"/>
    <mergeCell ref="Z30:AB30"/>
    <mergeCell ref="AC30:AJ30"/>
    <mergeCell ref="AK30:AR30"/>
    <mergeCell ref="B32:Y32"/>
    <mergeCell ref="Z32:AB32"/>
    <mergeCell ref="AC32:AJ32"/>
    <mergeCell ref="AK32:AR32"/>
    <mergeCell ref="AS32:AZ32"/>
    <mergeCell ref="B36:AZ36"/>
    <mergeCell ref="B38:N39"/>
    <mergeCell ref="O38:P39"/>
    <mergeCell ref="Q38:AB38"/>
    <mergeCell ref="AC38:AN38"/>
    <mergeCell ref="AO38:AZ38"/>
    <mergeCell ref="Q39:T39"/>
    <mergeCell ref="U39:X39"/>
    <mergeCell ref="Y39:AB39"/>
    <mergeCell ref="AC39:AF39"/>
    <mergeCell ref="AG39:AJ39"/>
    <mergeCell ref="AK39:AN39"/>
    <mergeCell ref="AO39:AR39"/>
    <mergeCell ref="AS39:AV39"/>
    <mergeCell ref="AW39:AZ39"/>
    <mergeCell ref="B40:N40"/>
    <mergeCell ref="O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41:N41"/>
    <mergeCell ref="O41:P41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41:AZ41"/>
    <mergeCell ref="B42:N42"/>
    <mergeCell ref="O42:P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B43:N43"/>
    <mergeCell ref="O43:P43"/>
    <mergeCell ref="Q43:T43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C46:H46"/>
    <mergeCell ref="J46:Y46"/>
    <mergeCell ref="AB46:AH46"/>
    <mergeCell ref="AK46:AZ46"/>
    <mergeCell ref="C47:H47"/>
    <mergeCell ref="J47:Y47"/>
    <mergeCell ref="AB47:AH47"/>
    <mergeCell ref="AK47:AZ47"/>
    <mergeCell ref="AB50:AN50"/>
    <mergeCell ref="AQ50:AZ50"/>
    <mergeCell ref="C49:H49"/>
    <mergeCell ref="J49:Y49"/>
    <mergeCell ref="AB49:AN49"/>
    <mergeCell ref="AQ49:AZ49"/>
    <mergeCell ref="D52:E52"/>
    <mergeCell ref="H52:M52"/>
    <mergeCell ref="Q52:R52"/>
    <mergeCell ref="C50:H50"/>
    <mergeCell ref="J50:Y50"/>
  </mergeCells>
  <printOptions/>
  <pageMargins left="0.7083333333333334" right="0.39375" top="0.39375" bottom="0.39375" header="0.5118055555555555" footer="0.5118055555555555"/>
  <pageSetup horizontalDpi="300" verticalDpi="300" orientation="landscape" paperSize="8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2"/>
  <sheetViews>
    <sheetView zoomScale="75" zoomScaleNormal="75" zoomScaleSheetLayoutView="100" workbookViewId="0" topLeftCell="A27">
      <selection activeCell="B51" sqref="B51:N51"/>
    </sheetView>
  </sheetViews>
  <sheetFormatPr defaultColWidth="9.140625" defaultRowHeight="15"/>
  <cols>
    <col min="1" max="1" width="1.28515625" style="1" customWidth="1"/>
    <col min="2" max="23" width="3.8515625" style="1" customWidth="1"/>
    <col min="24" max="24" width="4.7109375" style="1" customWidth="1"/>
    <col min="25" max="35" width="3.8515625" style="1" customWidth="1"/>
    <col min="36" max="36" width="4.8515625" style="1" customWidth="1"/>
    <col min="37" max="47" width="3.8515625" style="1" customWidth="1"/>
    <col min="48" max="48" width="4.57421875" style="1" customWidth="1"/>
    <col min="49" max="52" width="3.8515625" style="1" customWidth="1"/>
    <col min="53" max="16384" width="0.85546875" style="6" customWidth="1"/>
  </cols>
  <sheetData>
    <row r="1" spans="1:52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49.5" customHeight="1">
      <c r="A2" s="437" t="s">
        <v>668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151"/>
    </row>
    <row r="3" spans="1:52" s="11" customFormat="1" ht="1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</row>
    <row r="4" spans="1:53" ht="15" customHeight="1">
      <c r="A4" s="438" t="s">
        <v>307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333" t="s">
        <v>669</v>
      </c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5"/>
    </row>
    <row r="5" spans="1:53" ht="15" customHeight="1">
      <c r="A5" s="170" t="s">
        <v>309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329" t="s">
        <v>310</v>
      </c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7"/>
    </row>
    <row r="6" spans="1:53" ht="1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435" t="s">
        <v>311</v>
      </c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8"/>
    </row>
    <row r="7" spans="1:53" s="11" customFormat="1" ht="15" customHeight="1">
      <c r="A7" s="170" t="s">
        <v>312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 t="s">
        <v>313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</row>
    <row r="8" ht="15" customHeight="1"/>
    <row r="9" spans="1:52" s="63" customFormat="1" ht="18" customHeight="1">
      <c r="A9" s="4"/>
      <c r="B9" s="436" t="s">
        <v>670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</row>
    <row r="10" spans="1:52" s="63" customFormat="1" ht="7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s="63" customFormat="1" ht="24.75" customHeight="1">
      <c r="A11" s="4"/>
      <c r="B11" s="278" t="s">
        <v>315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 t="s">
        <v>316</v>
      </c>
      <c r="AA11" s="278"/>
      <c r="AB11" s="278"/>
      <c r="AC11" s="278" t="s">
        <v>317</v>
      </c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</row>
    <row r="12" spans="1:52" s="63" customFormat="1" ht="24.75" customHeight="1">
      <c r="A12" s="4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 t="s">
        <v>671</v>
      </c>
      <c r="AD12" s="278"/>
      <c r="AE12" s="278"/>
      <c r="AF12" s="278"/>
      <c r="AG12" s="278"/>
      <c r="AH12" s="278"/>
      <c r="AI12" s="278"/>
      <c r="AJ12" s="278"/>
      <c r="AK12" s="278" t="s">
        <v>672</v>
      </c>
      <c r="AL12" s="278"/>
      <c r="AM12" s="278"/>
      <c r="AN12" s="278"/>
      <c r="AO12" s="278"/>
      <c r="AP12" s="278"/>
      <c r="AQ12" s="278"/>
      <c r="AR12" s="278"/>
      <c r="AS12" s="278" t="s">
        <v>673</v>
      </c>
      <c r="AT12" s="278"/>
      <c r="AU12" s="278"/>
      <c r="AV12" s="278"/>
      <c r="AW12" s="278"/>
      <c r="AX12" s="278"/>
      <c r="AY12" s="278"/>
      <c r="AZ12" s="278"/>
    </row>
    <row r="13" spans="1:52" s="63" customFormat="1" ht="24.75" customHeight="1">
      <c r="A13" s="4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</row>
    <row r="14" spans="1:53" s="68" customFormat="1" ht="15" customHeight="1">
      <c r="A14" s="172"/>
      <c r="B14" s="275">
        <v>1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 t="s">
        <v>321</v>
      </c>
      <c r="AA14" s="275"/>
      <c r="AB14" s="275"/>
      <c r="AC14" s="275" t="s">
        <v>322</v>
      </c>
      <c r="AD14" s="275"/>
      <c r="AE14" s="275"/>
      <c r="AF14" s="275"/>
      <c r="AG14" s="275"/>
      <c r="AH14" s="275"/>
      <c r="AI14" s="275"/>
      <c r="AJ14" s="275"/>
      <c r="AK14" s="275" t="s">
        <v>323</v>
      </c>
      <c r="AL14" s="275"/>
      <c r="AM14" s="275"/>
      <c r="AN14" s="275"/>
      <c r="AO14" s="275"/>
      <c r="AP14" s="275"/>
      <c r="AQ14" s="275"/>
      <c r="AR14" s="275"/>
      <c r="AS14" s="275" t="s">
        <v>324</v>
      </c>
      <c r="AT14" s="275"/>
      <c r="AU14" s="275"/>
      <c r="AV14" s="275"/>
      <c r="AW14" s="275"/>
      <c r="AX14" s="275"/>
      <c r="AY14" s="275"/>
      <c r="AZ14" s="275"/>
      <c r="BA14" s="82"/>
    </row>
    <row r="15" spans="1:53" s="68" customFormat="1" ht="15" customHeight="1">
      <c r="A15" s="172"/>
      <c r="B15" s="410" t="s">
        <v>674</v>
      </c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283" t="s">
        <v>326</v>
      </c>
      <c r="AA15" s="283"/>
      <c r="AB15" s="283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82"/>
    </row>
    <row r="16" spans="1:53" s="68" customFormat="1" ht="15" customHeight="1">
      <c r="A16" s="172"/>
      <c r="B16" s="410" t="s">
        <v>675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283" t="s">
        <v>328</v>
      </c>
      <c r="AA16" s="283"/>
      <c r="AB16" s="283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82"/>
    </row>
    <row r="17" spans="1:52" s="69" customFormat="1" ht="15" customHeight="1">
      <c r="A17" s="120"/>
      <c r="B17" s="434" t="s">
        <v>676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283" t="s">
        <v>330</v>
      </c>
      <c r="AA17" s="283"/>
      <c r="AB17" s="283"/>
      <c r="AC17" s="278">
        <v>549.79</v>
      </c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</row>
    <row r="18" spans="1:52" s="69" customFormat="1" ht="15" customHeight="1">
      <c r="A18" s="120"/>
      <c r="B18" s="410" t="s">
        <v>677</v>
      </c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283" t="s">
        <v>332</v>
      </c>
      <c r="AA18" s="283"/>
      <c r="AB18" s="283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</row>
    <row r="19" spans="1:52" s="69" customFormat="1" ht="13.5" customHeight="1">
      <c r="A19" s="120"/>
      <c r="B19" s="410" t="s">
        <v>678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283" t="s">
        <v>334</v>
      </c>
      <c r="AA19" s="283"/>
      <c r="AB19" s="283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</row>
    <row r="20" spans="1:52" s="69" customFormat="1" ht="19.5" customHeight="1">
      <c r="A20" s="120"/>
      <c r="B20" s="410" t="s">
        <v>679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283" t="s">
        <v>336</v>
      </c>
      <c r="AA20" s="283"/>
      <c r="AB20" s="283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</row>
    <row r="21" spans="1:52" s="63" customFormat="1" ht="18" customHeight="1">
      <c r="A21" s="4"/>
      <c r="B21" s="431" t="s">
        <v>350</v>
      </c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2" t="s">
        <v>351</v>
      </c>
      <c r="AA21" s="432"/>
      <c r="AB21" s="432"/>
      <c r="AC21" s="433">
        <v>549.79</v>
      </c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</row>
    <row r="22" spans="1:54" s="63" customFormat="1" ht="9.75" customHeight="1">
      <c r="A22" s="47"/>
      <c r="B22" s="85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08"/>
      <c r="AA22" s="108"/>
      <c r="AB22" s="108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47"/>
      <c r="BB22" s="47"/>
    </row>
    <row r="23" spans="1:256" ht="15" customHeight="1">
      <c r="A23" s="17"/>
      <c r="B23" s="429" t="s">
        <v>680</v>
      </c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6.75" customHeight="1">
      <c r="A24" s="17"/>
      <c r="B24" s="18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52" s="137" customFormat="1" ht="14.25" customHeight="1">
      <c r="A25" s="17"/>
      <c r="B25" s="430" t="s">
        <v>681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</row>
    <row r="26" spans="1:52" s="137" customFormat="1" ht="30" customHeight="1">
      <c r="A26" s="17"/>
      <c r="B26" s="303" t="s">
        <v>315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 t="s">
        <v>316</v>
      </c>
      <c r="AA26" s="303"/>
      <c r="AB26" s="303"/>
      <c r="AC26" s="303" t="s">
        <v>317</v>
      </c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</row>
    <row r="27" spans="1:52" s="137" customFormat="1" ht="30" customHeight="1">
      <c r="A27" s="17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 t="s">
        <v>682</v>
      </c>
      <c r="AD27" s="303"/>
      <c r="AE27" s="303"/>
      <c r="AF27" s="303"/>
      <c r="AG27" s="303"/>
      <c r="AH27" s="303"/>
      <c r="AI27" s="303"/>
      <c r="AJ27" s="303"/>
      <c r="AK27" s="303" t="s">
        <v>683</v>
      </c>
      <c r="AL27" s="303"/>
      <c r="AM27" s="303"/>
      <c r="AN27" s="303"/>
      <c r="AO27" s="303"/>
      <c r="AP27" s="303"/>
      <c r="AQ27" s="303"/>
      <c r="AR27" s="303"/>
      <c r="AS27" s="303" t="s">
        <v>684</v>
      </c>
      <c r="AT27" s="303"/>
      <c r="AU27" s="303"/>
      <c r="AV27" s="303"/>
      <c r="AW27" s="303"/>
      <c r="AX27" s="303"/>
      <c r="AY27" s="303"/>
      <c r="AZ27" s="303"/>
    </row>
    <row r="28" spans="1:52" s="137" customFormat="1" ht="30" customHeight="1">
      <c r="A28" s="17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</row>
    <row r="29" spans="1:52" s="137" customFormat="1" ht="14.25" customHeight="1">
      <c r="A29" s="17"/>
      <c r="B29" s="417">
        <v>1</v>
      </c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 t="s">
        <v>321</v>
      </c>
      <c r="AA29" s="417"/>
      <c r="AB29" s="417"/>
      <c r="AC29" s="417" t="s">
        <v>322</v>
      </c>
      <c r="AD29" s="417"/>
      <c r="AE29" s="417"/>
      <c r="AF29" s="417"/>
      <c r="AG29" s="417"/>
      <c r="AH29" s="417"/>
      <c r="AI29" s="417"/>
      <c r="AJ29" s="417"/>
      <c r="AK29" s="417" t="s">
        <v>323</v>
      </c>
      <c r="AL29" s="417"/>
      <c r="AM29" s="417"/>
      <c r="AN29" s="417"/>
      <c r="AO29" s="417"/>
      <c r="AP29" s="417"/>
      <c r="AQ29" s="417"/>
      <c r="AR29" s="417"/>
      <c r="AS29" s="417" t="s">
        <v>324</v>
      </c>
      <c r="AT29" s="417"/>
      <c r="AU29" s="417"/>
      <c r="AV29" s="417"/>
      <c r="AW29" s="417"/>
      <c r="AX29" s="417"/>
      <c r="AY29" s="417"/>
      <c r="AZ29" s="417"/>
    </row>
    <row r="30" spans="1:52" s="137" customFormat="1" ht="15" customHeight="1">
      <c r="A30" s="17"/>
      <c r="B30" s="428" t="s">
        <v>685</v>
      </c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312" t="s">
        <v>342</v>
      </c>
      <c r="AA30" s="312"/>
      <c r="AB30" s="312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</row>
    <row r="31" spans="1:52" s="137" customFormat="1" ht="15" customHeight="1">
      <c r="A31" s="17"/>
      <c r="B31" s="319" t="s">
        <v>665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43" t="s">
        <v>343</v>
      </c>
      <c r="AA31" s="343"/>
      <c r="AB31" s="34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</row>
    <row r="32" spans="1:52" s="137" customFormat="1" ht="15" customHeight="1">
      <c r="A32" s="17"/>
      <c r="B32" s="311" t="s">
        <v>350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43" t="s">
        <v>351</v>
      </c>
      <c r="AA32" s="343"/>
      <c r="AB32" s="34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</row>
    <row r="33" spans="1:52" s="69" customFormat="1" ht="6" customHeight="1">
      <c r="A33" s="120"/>
      <c r="B33" s="173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</row>
    <row r="34" spans="1:52" s="174" customFormat="1" ht="18" customHeight="1">
      <c r="A34" s="171"/>
      <c r="B34" s="307" t="s">
        <v>686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</row>
    <row r="35" spans="1:52" s="174" customFormat="1" ht="18" customHeight="1">
      <c r="A35" s="171"/>
      <c r="B35" s="307" t="s">
        <v>687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</row>
    <row r="36" spans="1:52" s="141" customFormat="1" ht="7.5" customHeight="1">
      <c r="A36" s="12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</row>
    <row r="37" spans="1:60" s="79" customFormat="1" ht="30.75" customHeight="1">
      <c r="A37" s="35"/>
      <c r="B37" s="278" t="s">
        <v>315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 t="s">
        <v>357</v>
      </c>
      <c r="P37" s="278"/>
      <c r="Q37" s="278" t="s">
        <v>688</v>
      </c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 t="s">
        <v>689</v>
      </c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 t="s">
        <v>690</v>
      </c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77"/>
      <c r="BB37" s="77"/>
      <c r="BC37" s="77"/>
      <c r="BD37" s="77"/>
      <c r="BE37" s="77"/>
      <c r="BF37" s="77"/>
      <c r="BG37" s="78"/>
      <c r="BH37" s="78"/>
    </row>
    <row r="38" spans="1:60" s="79" customFormat="1" ht="45" customHeight="1">
      <c r="A38" s="35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 t="s">
        <v>663</v>
      </c>
      <c r="R38" s="278"/>
      <c r="S38" s="278"/>
      <c r="T38" s="278"/>
      <c r="U38" s="278" t="s">
        <v>664</v>
      </c>
      <c r="V38" s="278"/>
      <c r="W38" s="278"/>
      <c r="X38" s="278"/>
      <c r="Y38" s="278" t="s">
        <v>592</v>
      </c>
      <c r="Z38" s="278"/>
      <c r="AA38" s="278"/>
      <c r="AB38" s="278"/>
      <c r="AC38" s="278" t="s">
        <v>663</v>
      </c>
      <c r="AD38" s="278"/>
      <c r="AE38" s="278"/>
      <c r="AF38" s="278"/>
      <c r="AG38" s="278" t="s">
        <v>664</v>
      </c>
      <c r="AH38" s="278"/>
      <c r="AI38" s="278"/>
      <c r="AJ38" s="278"/>
      <c r="AK38" s="278" t="s">
        <v>592</v>
      </c>
      <c r="AL38" s="278"/>
      <c r="AM38" s="278"/>
      <c r="AN38" s="278"/>
      <c r="AO38" s="278" t="s">
        <v>663</v>
      </c>
      <c r="AP38" s="278"/>
      <c r="AQ38" s="278"/>
      <c r="AR38" s="278"/>
      <c r="AS38" s="278" t="s">
        <v>664</v>
      </c>
      <c r="AT38" s="278"/>
      <c r="AU38" s="278"/>
      <c r="AV38" s="278"/>
      <c r="AW38" s="278" t="s">
        <v>592</v>
      </c>
      <c r="AX38" s="278"/>
      <c r="AY38" s="278"/>
      <c r="AZ38" s="278"/>
      <c r="BA38" s="81"/>
      <c r="BB38" s="81"/>
      <c r="BC38" s="81"/>
      <c r="BD38" s="77"/>
      <c r="BE38" s="77"/>
      <c r="BF38" s="77"/>
      <c r="BG38" s="78"/>
      <c r="BH38" s="78"/>
    </row>
    <row r="39" spans="1:60" s="79" customFormat="1" ht="15" customHeight="1">
      <c r="A39" s="35"/>
      <c r="B39" s="276">
        <v>1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>
        <v>2</v>
      </c>
      <c r="P39" s="276"/>
      <c r="Q39" s="278">
        <v>3</v>
      </c>
      <c r="R39" s="278"/>
      <c r="S39" s="278"/>
      <c r="T39" s="278"/>
      <c r="U39" s="278">
        <v>4</v>
      </c>
      <c r="V39" s="278"/>
      <c r="W39" s="278"/>
      <c r="X39" s="278"/>
      <c r="Y39" s="278">
        <v>5</v>
      </c>
      <c r="Z39" s="278"/>
      <c r="AA39" s="278"/>
      <c r="AB39" s="278"/>
      <c r="AC39" s="278">
        <v>6</v>
      </c>
      <c r="AD39" s="278"/>
      <c r="AE39" s="278"/>
      <c r="AF39" s="278"/>
      <c r="AG39" s="278">
        <v>7</v>
      </c>
      <c r="AH39" s="278"/>
      <c r="AI39" s="278"/>
      <c r="AJ39" s="278"/>
      <c r="AK39" s="278">
        <v>8</v>
      </c>
      <c r="AL39" s="278"/>
      <c r="AM39" s="278"/>
      <c r="AN39" s="278"/>
      <c r="AO39" s="278">
        <v>9</v>
      </c>
      <c r="AP39" s="278"/>
      <c r="AQ39" s="278"/>
      <c r="AR39" s="278"/>
      <c r="AS39" s="278">
        <v>10</v>
      </c>
      <c r="AT39" s="278"/>
      <c r="AU39" s="278"/>
      <c r="AV39" s="278"/>
      <c r="AW39" s="278">
        <v>11</v>
      </c>
      <c r="AX39" s="278"/>
      <c r="AY39" s="278"/>
      <c r="AZ39" s="278"/>
      <c r="BA39" s="82"/>
      <c r="BB39" s="82"/>
      <c r="BC39" s="82"/>
      <c r="BD39" s="82"/>
      <c r="BE39" s="82"/>
      <c r="BF39" s="82"/>
      <c r="BG39" s="78"/>
      <c r="BH39" s="78"/>
    </row>
    <row r="40" spans="1:60" s="79" customFormat="1" ht="33" customHeight="1">
      <c r="A40" s="35"/>
      <c r="B40" s="415" t="s">
        <v>691</v>
      </c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6" t="s">
        <v>326</v>
      </c>
      <c r="P40" s="416"/>
      <c r="Q40" s="291" t="s">
        <v>408</v>
      </c>
      <c r="R40" s="291"/>
      <c r="S40" s="291"/>
      <c r="T40" s="291"/>
      <c r="U40" s="291" t="s">
        <v>408</v>
      </c>
      <c r="V40" s="291"/>
      <c r="W40" s="291"/>
      <c r="X40" s="291"/>
      <c r="Y40" s="291">
        <v>549.79</v>
      </c>
      <c r="Z40" s="291"/>
      <c r="AA40" s="291"/>
      <c r="AB40" s="291"/>
      <c r="AC40" s="291" t="s">
        <v>408</v>
      </c>
      <c r="AD40" s="291"/>
      <c r="AE40" s="291"/>
      <c r="AF40" s="291"/>
      <c r="AG40" s="291" t="s">
        <v>408</v>
      </c>
      <c r="AH40" s="291"/>
      <c r="AI40" s="291"/>
      <c r="AJ40" s="291"/>
      <c r="AK40" s="291"/>
      <c r="AL40" s="291"/>
      <c r="AM40" s="291"/>
      <c r="AN40" s="291"/>
      <c r="AO40" s="291" t="s">
        <v>408</v>
      </c>
      <c r="AP40" s="291"/>
      <c r="AQ40" s="291"/>
      <c r="AR40" s="291"/>
      <c r="AS40" s="291" t="s">
        <v>408</v>
      </c>
      <c r="AT40" s="291"/>
      <c r="AU40" s="291"/>
      <c r="AV40" s="291"/>
      <c r="AW40" s="278"/>
      <c r="AX40" s="278"/>
      <c r="AY40" s="278"/>
      <c r="AZ40" s="278"/>
      <c r="BA40" s="82"/>
      <c r="BB40" s="82"/>
      <c r="BC40" s="82"/>
      <c r="BD40" s="82"/>
      <c r="BE40" s="82"/>
      <c r="BF40" s="82"/>
      <c r="BG40" s="78"/>
      <c r="BH40" s="78"/>
    </row>
    <row r="41" spans="1:60" s="79" customFormat="1" ht="22.5" customHeight="1">
      <c r="A41" s="35"/>
      <c r="B41" s="415" t="s">
        <v>362</v>
      </c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6" t="s">
        <v>594</v>
      </c>
      <c r="P41" s="416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78"/>
      <c r="AX41" s="278"/>
      <c r="AY41" s="278"/>
      <c r="AZ41" s="278"/>
      <c r="BA41" s="82"/>
      <c r="BB41" s="82"/>
      <c r="BC41" s="82"/>
      <c r="BD41" s="82"/>
      <c r="BE41" s="82"/>
      <c r="BF41" s="82"/>
      <c r="BG41" s="78"/>
      <c r="BH41" s="78"/>
    </row>
    <row r="42" spans="1:60" s="79" customFormat="1" ht="18" customHeight="1">
      <c r="A42" s="35"/>
      <c r="B42" s="413" t="s">
        <v>407</v>
      </c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4">
        <v>9000</v>
      </c>
      <c r="P42" s="414"/>
      <c r="Q42" s="291" t="s">
        <v>408</v>
      </c>
      <c r="R42" s="291"/>
      <c r="S42" s="291"/>
      <c r="T42" s="291"/>
      <c r="U42" s="291" t="s">
        <v>408</v>
      </c>
      <c r="V42" s="291"/>
      <c r="W42" s="291"/>
      <c r="X42" s="291"/>
      <c r="Y42" s="291">
        <v>549.79</v>
      </c>
      <c r="Z42" s="291"/>
      <c r="AA42" s="291"/>
      <c r="AB42" s="291"/>
      <c r="AC42" s="291" t="s">
        <v>408</v>
      </c>
      <c r="AD42" s="291"/>
      <c r="AE42" s="291"/>
      <c r="AF42" s="291"/>
      <c r="AG42" s="291" t="s">
        <v>408</v>
      </c>
      <c r="AH42" s="291"/>
      <c r="AI42" s="291"/>
      <c r="AJ42" s="291"/>
      <c r="AK42" s="291"/>
      <c r="AL42" s="291"/>
      <c r="AM42" s="291"/>
      <c r="AN42" s="291"/>
      <c r="AO42" s="291" t="s">
        <v>408</v>
      </c>
      <c r="AP42" s="291"/>
      <c r="AQ42" s="291"/>
      <c r="AR42" s="291"/>
      <c r="AS42" s="291" t="s">
        <v>408</v>
      </c>
      <c r="AT42" s="291"/>
      <c r="AU42" s="291"/>
      <c r="AV42" s="291"/>
      <c r="AW42" s="278"/>
      <c r="AX42" s="278"/>
      <c r="AY42" s="278"/>
      <c r="AZ42" s="278"/>
      <c r="BA42" s="84"/>
      <c r="BB42" s="84"/>
      <c r="BC42" s="84"/>
      <c r="BD42" s="84"/>
      <c r="BE42" s="84"/>
      <c r="BF42" s="84"/>
      <c r="BG42" s="78"/>
      <c r="BH42" s="78"/>
    </row>
    <row r="43" spans="1:52" s="63" customFormat="1" ht="15" customHeight="1">
      <c r="A43" s="4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26"/>
      <c r="T43" s="126"/>
      <c r="U43" s="39"/>
      <c r="V43" s="39"/>
      <c r="W43" s="39"/>
      <c r="X43" s="39"/>
      <c r="Y43" s="39"/>
      <c r="Z43" s="39"/>
      <c r="AA43" s="39"/>
      <c r="AB43" s="39"/>
      <c r="AC43" s="127"/>
      <c r="AD43" s="127"/>
      <c r="AE43" s="127"/>
      <c r="AF43" s="127"/>
      <c r="AG43" s="127"/>
      <c r="AH43" s="127"/>
      <c r="AI43" s="127"/>
      <c r="AJ43" s="127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</row>
    <row r="44" ht="0.75" customHeight="1"/>
    <row r="45" spans="1:53" s="63" customFormat="1" ht="15" customHeight="1">
      <c r="A45" s="120"/>
      <c r="B45" s="307" t="s">
        <v>692</v>
      </c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157"/>
    </row>
    <row r="46" spans="1:52" s="144" customFormat="1" ht="7.5" customHeight="1">
      <c r="A46" s="120"/>
      <c r="B46" s="165"/>
      <c r="C46" s="166"/>
      <c r="D46" s="166"/>
      <c r="E46" s="166"/>
      <c r="F46" s="166"/>
      <c r="G46" s="166"/>
      <c r="H46" s="166"/>
      <c r="I46" s="167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7"/>
      <c r="AA46" s="167"/>
      <c r="AB46" s="168"/>
      <c r="AC46" s="168"/>
      <c r="AD46" s="168"/>
      <c r="AE46" s="168"/>
      <c r="AF46" s="168"/>
      <c r="AG46" s="168"/>
      <c r="AH46" s="168"/>
      <c r="AI46" s="120"/>
      <c r="AJ46" s="120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</row>
    <row r="47" spans="1:60" s="79" customFormat="1" ht="28.5" customHeight="1">
      <c r="A47" s="35"/>
      <c r="B47" s="278" t="s">
        <v>315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 t="s">
        <v>357</v>
      </c>
      <c r="P47" s="278"/>
      <c r="Q47" s="278" t="s">
        <v>467</v>
      </c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 t="s">
        <v>468</v>
      </c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 t="s">
        <v>469</v>
      </c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77"/>
      <c r="BB47" s="77"/>
      <c r="BC47" s="77"/>
      <c r="BD47" s="77"/>
      <c r="BE47" s="77"/>
      <c r="BF47" s="77"/>
      <c r="BG47" s="78"/>
      <c r="BH47" s="78"/>
    </row>
    <row r="48" spans="1:60" s="79" customFormat="1" ht="42.75" customHeight="1">
      <c r="A48" s="35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 t="s">
        <v>663</v>
      </c>
      <c r="R48" s="278"/>
      <c r="S48" s="278"/>
      <c r="T48" s="278"/>
      <c r="U48" s="278" t="s">
        <v>664</v>
      </c>
      <c r="V48" s="278"/>
      <c r="W48" s="278"/>
      <c r="X48" s="278"/>
      <c r="Y48" s="278" t="s">
        <v>592</v>
      </c>
      <c r="Z48" s="278"/>
      <c r="AA48" s="278"/>
      <c r="AB48" s="278"/>
      <c r="AC48" s="278" t="s">
        <v>663</v>
      </c>
      <c r="AD48" s="278"/>
      <c r="AE48" s="278"/>
      <c r="AF48" s="278"/>
      <c r="AG48" s="278" t="s">
        <v>664</v>
      </c>
      <c r="AH48" s="278"/>
      <c r="AI48" s="278"/>
      <c r="AJ48" s="278"/>
      <c r="AK48" s="278" t="s">
        <v>592</v>
      </c>
      <c r="AL48" s="278"/>
      <c r="AM48" s="278"/>
      <c r="AN48" s="278"/>
      <c r="AO48" s="278" t="s">
        <v>663</v>
      </c>
      <c r="AP48" s="278"/>
      <c r="AQ48" s="278"/>
      <c r="AR48" s="278"/>
      <c r="AS48" s="278" t="s">
        <v>664</v>
      </c>
      <c r="AT48" s="278"/>
      <c r="AU48" s="278"/>
      <c r="AV48" s="278"/>
      <c r="AW48" s="278" t="s">
        <v>592</v>
      </c>
      <c r="AX48" s="278"/>
      <c r="AY48" s="278"/>
      <c r="AZ48" s="278"/>
      <c r="BA48" s="81"/>
      <c r="BB48" s="81"/>
      <c r="BC48" s="81"/>
      <c r="BD48" s="77"/>
      <c r="BE48" s="77"/>
      <c r="BF48" s="77"/>
      <c r="BG48" s="78"/>
      <c r="BH48" s="78"/>
    </row>
    <row r="49" spans="1:60" s="79" customFormat="1" ht="15" customHeight="1">
      <c r="A49" s="35"/>
      <c r="B49" s="276">
        <v>1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>
        <v>2</v>
      </c>
      <c r="P49" s="276"/>
      <c r="Q49" s="278">
        <v>3</v>
      </c>
      <c r="R49" s="278"/>
      <c r="S49" s="278"/>
      <c r="T49" s="278"/>
      <c r="U49" s="278">
        <v>4</v>
      </c>
      <c r="V49" s="278"/>
      <c r="W49" s="278"/>
      <c r="X49" s="278"/>
      <c r="Y49" s="278">
        <v>5</v>
      </c>
      <c r="Z49" s="278"/>
      <c r="AA49" s="278"/>
      <c r="AB49" s="278"/>
      <c r="AC49" s="278">
        <v>6</v>
      </c>
      <c r="AD49" s="278"/>
      <c r="AE49" s="278"/>
      <c r="AF49" s="278"/>
      <c r="AG49" s="278">
        <v>7</v>
      </c>
      <c r="AH49" s="278"/>
      <c r="AI49" s="278"/>
      <c r="AJ49" s="278"/>
      <c r="AK49" s="278">
        <v>8</v>
      </c>
      <c r="AL49" s="278"/>
      <c r="AM49" s="278"/>
      <c r="AN49" s="278"/>
      <c r="AO49" s="278">
        <v>9</v>
      </c>
      <c r="AP49" s="278"/>
      <c r="AQ49" s="278"/>
      <c r="AR49" s="278"/>
      <c r="AS49" s="278">
        <v>10</v>
      </c>
      <c r="AT49" s="278"/>
      <c r="AU49" s="278"/>
      <c r="AV49" s="278"/>
      <c r="AW49" s="278">
        <v>11</v>
      </c>
      <c r="AX49" s="278"/>
      <c r="AY49" s="278"/>
      <c r="AZ49" s="278"/>
      <c r="BA49" s="82"/>
      <c r="BB49" s="82"/>
      <c r="BC49" s="82"/>
      <c r="BD49" s="82"/>
      <c r="BE49" s="82"/>
      <c r="BF49" s="82"/>
      <c r="BG49" s="78"/>
      <c r="BH49" s="78"/>
    </row>
    <row r="50" spans="1:60" s="79" customFormat="1" ht="21.75" customHeight="1">
      <c r="A50" s="35"/>
      <c r="B50" s="415" t="s">
        <v>665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6" t="s">
        <v>326</v>
      </c>
      <c r="P50" s="416"/>
      <c r="Q50" s="291" t="s">
        <v>408</v>
      </c>
      <c r="R50" s="291"/>
      <c r="S50" s="291"/>
      <c r="T50" s="291"/>
      <c r="U50" s="291" t="s">
        <v>408</v>
      </c>
      <c r="V50" s="291"/>
      <c r="W50" s="291"/>
      <c r="X50" s="291"/>
      <c r="Y50" s="291"/>
      <c r="Z50" s="291"/>
      <c r="AA50" s="291"/>
      <c r="AB50" s="291"/>
      <c r="AC50" s="291" t="s">
        <v>408</v>
      </c>
      <c r="AD50" s="291"/>
      <c r="AE50" s="291"/>
      <c r="AF50" s="291"/>
      <c r="AG50" s="291" t="s">
        <v>408</v>
      </c>
      <c r="AH50" s="291"/>
      <c r="AI50" s="291"/>
      <c r="AJ50" s="291"/>
      <c r="AK50" s="291"/>
      <c r="AL50" s="291"/>
      <c r="AM50" s="291"/>
      <c r="AN50" s="291"/>
      <c r="AO50" s="291" t="s">
        <v>408</v>
      </c>
      <c r="AP50" s="291"/>
      <c r="AQ50" s="291"/>
      <c r="AR50" s="291"/>
      <c r="AS50" s="291" t="s">
        <v>408</v>
      </c>
      <c r="AT50" s="291"/>
      <c r="AU50" s="291"/>
      <c r="AV50" s="291"/>
      <c r="AW50" s="278"/>
      <c r="AX50" s="278"/>
      <c r="AY50" s="278"/>
      <c r="AZ50" s="278"/>
      <c r="BA50" s="82"/>
      <c r="BB50" s="82"/>
      <c r="BC50" s="82"/>
      <c r="BD50" s="82"/>
      <c r="BE50" s="82"/>
      <c r="BF50" s="82"/>
      <c r="BG50" s="78"/>
      <c r="BH50" s="78"/>
    </row>
    <row r="51" spans="1:60" s="79" customFormat="1" ht="22.5" customHeight="1">
      <c r="A51" s="35"/>
      <c r="B51" s="415" t="s">
        <v>362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6" t="s">
        <v>594</v>
      </c>
      <c r="P51" s="416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78"/>
      <c r="AX51" s="278"/>
      <c r="AY51" s="278"/>
      <c r="AZ51" s="278"/>
      <c r="BA51" s="82"/>
      <c r="BB51" s="82"/>
      <c r="BC51" s="82"/>
      <c r="BD51" s="82"/>
      <c r="BE51" s="82"/>
      <c r="BF51" s="82"/>
      <c r="BG51" s="78"/>
      <c r="BH51" s="78"/>
    </row>
    <row r="52" spans="1:60" s="79" customFormat="1" ht="18" customHeight="1">
      <c r="A52" s="35"/>
      <c r="B52" s="413" t="s">
        <v>407</v>
      </c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4">
        <v>9000</v>
      </c>
      <c r="P52" s="414"/>
      <c r="Q52" s="291" t="s">
        <v>408</v>
      </c>
      <c r="R52" s="291"/>
      <c r="S52" s="291"/>
      <c r="T52" s="291"/>
      <c r="U52" s="291" t="s">
        <v>408</v>
      </c>
      <c r="V52" s="291"/>
      <c r="W52" s="291"/>
      <c r="X52" s="291"/>
      <c r="Y52" s="291"/>
      <c r="Z52" s="291"/>
      <c r="AA52" s="291"/>
      <c r="AB52" s="291"/>
      <c r="AC52" s="291" t="s">
        <v>408</v>
      </c>
      <c r="AD52" s="291"/>
      <c r="AE52" s="291"/>
      <c r="AF52" s="291"/>
      <c r="AG52" s="291" t="s">
        <v>408</v>
      </c>
      <c r="AH52" s="291"/>
      <c r="AI52" s="291"/>
      <c r="AJ52" s="291"/>
      <c r="AK52" s="291"/>
      <c r="AL52" s="291"/>
      <c r="AM52" s="291"/>
      <c r="AN52" s="291"/>
      <c r="AO52" s="291" t="s">
        <v>408</v>
      </c>
      <c r="AP52" s="291"/>
      <c r="AQ52" s="291"/>
      <c r="AR52" s="291"/>
      <c r="AS52" s="291" t="s">
        <v>408</v>
      </c>
      <c r="AT52" s="291"/>
      <c r="AU52" s="291"/>
      <c r="AV52" s="291"/>
      <c r="AW52" s="278"/>
      <c r="AX52" s="278"/>
      <c r="AY52" s="278"/>
      <c r="AZ52" s="278"/>
      <c r="BA52" s="84"/>
      <c r="BB52" s="84"/>
      <c r="BC52" s="84"/>
      <c r="BD52" s="84"/>
      <c r="BE52" s="84"/>
      <c r="BF52" s="84"/>
      <c r="BG52" s="78"/>
      <c r="BH52" s="78"/>
    </row>
    <row r="53" ht="12.75" customHeight="1"/>
    <row r="54" ht="9" customHeight="1"/>
    <row r="55" spans="1:52" s="144" customFormat="1" ht="18" customHeight="1">
      <c r="A55" s="120"/>
      <c r="B55" s="165"/>
      <c r="C55" s="424" t="s">
        <v>424</v>
      </c>
      <c r="D55" s="424"/>
      <c r="E55" s="424"/>
      <c r="F55" s="424"/>
      <c r="G55" s="424"/>
      <c r="H55" s="424"/>
      <c r="I55" s="167"/>
      <c r="J55" s="427" t="s">
        <v>367</v>
      </c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167"/>
      <c r="AA55" s="167"/>
      <c r="AB55" s="427"/>
      <c r="AC55" s="427"/>
      <c r="AD55" s="427"/>
      <c r="AE55" s="427"/>
      <c r="AF55" s="427"/>
      <c r="AG55" s="427"/>
      <c r="AH55" s="427"/>
      <c r="AI55" s="120"/>
      <c r="AJ55" s="120"/>
      <c r="AK55" s="427" t="s">
        <v>425</v>
      </c>
      <c r="AL55" s="427"/>
      <c r="AM55" s="427"/>
      <c r="AN55" s="427"/>
      <c r="AO55" s="427"/>
      <c r="AP55" s="427"/>
      <c r="AQ55" s="427"/>
      <c r="AR55" s="427"/>
      <c r="AS55" s="427"/>
      <c r="AT55" s="427"/>
      <c r="AU55" s="427"/>
      <c r="AV55" s="427"/>
      <c r="AW55" s="427"/>
      <c r="AX55" s="427"/>
      <c r="AY55" s="427"/>
      <c r="AZ55" s="427"/>
    </row>
    <row r="56" spans="1:52" s="144" customFormat="1" ht="14.25" customHeight="1">
      <c r="A56" s="120"/>
      <c r="B56" s="165"/>
      <c r="C56" s="424" t="s">
        <v>426</v>
      </c>
      <c r="D56" s="424"/>
      <c r="E56" s="424"/>
      <c r="F56" s="424"/>
      <c r="G56" s="424"/>
      <c r="H56" s="424"/>
      <c r="I56" s="167"/>
      <c r="J56" s="423" t="s">
        <v>427</v>
      </c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177"/>
      <c r="AA56" s="177"/>
      <c r="AB56" s="423" t="s">
        <v>428</v>
      </c>
      <c r="AC56" s="423"/>
      <c r="AD56" s="423"/>
      <c r="AE56" s="423"/>
      <c r="AF56" s="423"/>
      <c r="AG56" s="423"/>
      <c r="AH56" s="423"/>
      <c r="AI56" s="178"/>
      <c r="AJ56" s="178"/>
      <c r="AK56" s="423" t="s">
        <v>429</v>
      </c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</row>
    <row r="57" spans="1:52" s="144" customFormat="1" ht="13.5" customHeight="1">
      <c r="A57" s="4"/>
      <c r="B57" s="165"/>
      <c r="C57" s="167"/>
      <c r="D57" s="167"/>
      <c r="E57" s="167"/>
      <c r="F57" s="167"/>
      <c r="G57" s="167"/>
      <c r="H57" s="167"/>
      <c r="I57" s="16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8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</row>
    <row r="58" spans="1:52" s="144" customFormat="1" ht="18" customHeight="1">
      <c r="A58" s="179"/>
      <c r="B58" s="165"/>
      <c r="C58" s="424" t="s">
        <v>430</v>
      </c>
      <c r="D58" s="424"/>
      <c r="E58" s="424"/>
      <c r="F58" s="424"/>
      <c r="G58" s="424"/>
      <c r="H58" s="424"/>
      <c r="I58" s="167"/>
      <c r="J58" s="425" t="s">
        <v>431</v>
      </c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177"/>
      <c r="AA58" s="177"/>
      <c r="AB58" s="425" t="s">
        <v>425</v>
      </c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178"/>
      <c r="AP58" s="178"/>
      <c r="AQ58" s="426" t="s">
        <v>433</v>
      </c>
      <c r="AR58" s="426"/>
      <c r="AS58" s="426"/>
      <c r="AT58" s="426"/>
      <c r="AU58" s="426"/>
      <c r="AV58" s="426"/>
      <c r="AW58" s="426"/>
      <c r="AX58" s="426"/>
      <c r="AY58" s="426"/>
      <c r="AZ58" s="426"/>
    </row>
    <row r="59" spans="1:52" s="144" customFormat="1" ht="15" customHeight="1">
      <c r="A59" s="179"/>
      <c r="B59" s="165"/>
      <c r="C59" s="422"/>
      <c r="D59" s="422"/>
      <c r="E59" s="422"/>
      <c r="F59" s="422"/>
      <c r="G59" s="422"/>
      <c r="H59" s="422"/>
      <c r="I59" s="167"/>
      <c r="J59" s="423" t="s">
        <v>427</v>
      </c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177"/>
      <c r="AA59" s="177"/>
      <c r="AB59" s="423" t="s">
        <v>434</v>
      </c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178"/>
      <c r="AP59" s="178"/>
      <c r="AQ59" s="423" t="s">
        <v>435</v>
      </c>
      <c r="AR59" s="423"/>
      <c r="AS59" s="423"/>
      <c r="AT59" s="423"/>
      <c r="AU59" s="423"/>
      <c r="AV59" s="423"/>
      <c r="AW59" s="423"/>
      <c r="AX59" s="423"/>
      <c r="AY59" s="423"/>
      <c r="AZ59" s="423"/>
    </row>
    <row r="60" spans="1:52" s="144" customFormat="1" ht="11.25" customHeight="1">
      <c r="A60" s="179"/>
      <c r="B60" s="165"/>
      <c r="C60" s="167"/>
      <c r="D60" s="167"/>
      <c r="E60" s="167"/>
      <c r="F60" s="167"/>
      <c r="G60" s="167"/>
      <c r="H60" s="167"/>
      <c r="I60" s="167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67"/>
      <c r="AA60" s="167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20"/>
      <c r="AP60" s="12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</row>
    <row r="61" spans="1:53" s="144" customFormat="1" ht="18" customHeight="1">
      <c r="A61" s="179"/>
      <c r="B61" s="120"/>
      <c r="C61" s="181" t="s">
        <v>436</v>
      </c>
      <c r="D61" s="419" t="s">
        <v>35</v>
      </c>
      <c r="E61" s="419"/>
      <c r="F61" s="167" t="s">
        <v>436</v>
      </c>
      <c r="G61" s="182"/>
      <c r="H61" s="419" t="s">
        <v>10</v>
      </c>
      <c r="I61" s="419"/>
      <c r="J61" s="419"/>
      <c r="K61" s="419"/>
      <c r="L61" s="419"/>
      <c r="M61" s="419"/>
      <c r="N61" s="183"/>
      <c r="O61" s="184"/>
      <c r="P61" s="185">
        <v>20</v>
      </c>
      <c r="Q61" s="420">
        <v>20</v>
      </c>
      <c r="R61" s="420"/>
      <c r="S61" s="167" t="s">
        <v>437</v>
      </c>
      <c r="T61" s="183"/>
      <c r="U61" s="183"/>
      <c r="V61" s="183"/>
      <c r="W61" s="183"/>
      <c r="X61" s="120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20"/>
      <c r="AW61" s="120"/>
      <c r="AX61" s="120"/>
      <c r="AY61" s="120"/>
      <c r="AZ61" s="120"/>
      <c r="BA61" s="69"/>
    </row>
    <row r="62" spans="1:52" s="69" customFormat="1" ht="18" customHeight="1">
      <c r="A62" s="179"/>
      <c r="B62" s="120"/>
      <c r="C62" s="120"/>
      <c r="D62" s="421"/>
      <c r="E62" s="421"/>
      <c r="F62" s="120"/>
      <c r="G62" s="120"/>
      <c r="H62" s="421"/>
      <c r="I62" s="421"/>
      <c r="J62" s="421"/>
      <c r="K62" s="421"/>
      <c r="L62" s="421"/>
      <c r="M62" s="421"/>
      <c r="N62" s="120"/>
      <c r="O62" s="120"/>
      <c r="P62" s="120"/>
      <c r="Q62" s="421"/>
      <c r="R62" s="421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</row>
  </sheetData>
  <sheetProtection selectLockedCells="1" selectUnlockedCells="1"/>
  <mergeCells count="222">
    <mergeCell ref="A2:AZ2"/>
    <mergeCell ref="A4:K4"/>
    <mergeCell ref="L4:AZ4"/>
    <mergeCell ref="L5:AZ5"/>
    <mergeCell ref="L6:AZ6"/>
    <mergeCell ref="B9:AB9"/>
    <mergeCell ref="B11:Y13"/>
    <mergeCell ref="Z11:AB13"/>
    <mergeCell ref="AC11:AZ11"/>
    <mergeCell ref="AC12:AJ13"/>
    <mergeCell ref="AK12:AR13"/>
    <mergeCell ref="AS12:AZ13"/>
    <mergeCell ref="AS14:AZ14"/>
    <mergeCell ref="B15:Y15"/>
    <mergeCell ref="Z15:AB15"/>
    <mergeCell ref="AC15:AJ15"/>
    <mergeCell ref="AK15:AR15"/>
    <mergeCell ref="AS15:AZ15"/>
    <mergeCell ref="B14:Y14"/>
    <mergeCell ref="Z14:AB14"/>
    <mergeCell ref="AC14:AJ14"/>
    <mergeCell ref="AK14:AR14"/>
    <mergeCell ref="AS16:AZ16"/>
    <mergeCell ref="B17:Y17"/>
    <mergeCell ref="Z17:AB17"/>
    <mergeCell ref="AC17:AJ17"/>
    <mergeCell ref="AK17:AR17"/>
    <mergeCell ref="AS17:AZ17"/>
    <mergeCell ref="B16:Y16"/>
    <mergeCell ref="Z16:AB16"/>
    <mergeCell ref="AC16:AJ16"/>
    <mergeCell ref="AK16:AR16"/>
    <mergeCell ref="AS18:AZ18"/>
    <mergeCell ref="B19:Y19"/>
    <mergeCell ref="Z19:AB19"/>
    <mergeCell ref="AC19:AJ19"/>
    <mergeCell ref="AK19:AR19"/>
    <mergeCell ref="AS19:AZ19"/>
    <mergeCell ref="B18:Y18"/>
    <mergeCell ref="Z18:AB18"/>
    <mergeCell ref="AC18:AJ18"/>
    <mergeCell ref="AK18:AR18"/>
    <mergeCell ref="AS20:AZ20"/>
    <mergeCell ref="B21:Y21"/>
    <mergeCell ref="Z21:AB21"/>
    <mergeCell ref="AC21:AJ21"/>
    <mergeCell ref="AK21:AR21"/>
    <mergeCell ref="AS21:AZ21"/>
    <mergeCell ref="B20:Y20"/>
    <mergeCell ref="Z20:AB20"/>
    <mergeCell ref="AC20:AJ20"/>
    <mergeCell ref="AK20:AR20"/>
    <mergeCell ref="B23:AZ23"/>
    <mergeCell ref="C24:AZ24"/>
    <mergeCell ref="B25:AZ25"/>
    <mergeCell ref="B26:Y28"/>
    <mergeCell ref="Z26:AB28"/>
    <mergeCell ref="AC26:AZ26"/>
    <mergeCell ref="AC27:AJ28"/>
    <mergeCell ref="AK27:AR28"/>
    <mergeCell ref="AS27:AZ28"/>
    <mergeCell ref="AS29:AZ29"/>
    <mergeCell ref="B30:Y30"/>
    <mergeCell ref="Z30:AB30"/>
    <mergeCell ref="AC30:AJ30"/>
    <mergeCell ref="AK30:AR30"/>
    <mergeCell ref="AS30:AZ30"/>
    <mergeCell ref="B29:Y29"/>
    <mergeCell ref="Z29:AB29"/>
    <mergeCell ref="AC29:AJ29"/>
    <mergeCell ref="AK29:AR29"/>
    <mergeCell ref="AS31:AZ31"/>
    <mergeCell ref="B32:Y32"/>
    <mergeCell ref="Z32:AB32"/>
    <mergeCell ref="AC32:AJ32"/>
    <mergeCell ref="AK32:AR32"/>
    <mergeCell ref="AS32:AZ32"/>
    <mergeCell ref="B31:Y31"/>
    <mergeCell ref="Z31:AB31"/>
    <mergeCell ref="AC31:AJ31"/>
    <mergeCell ref="AK31:AR31"/>
    <mergeCell ref="B34:AZ34"/>
    <mergeCell ref="B35:AZ35"/>
    <mergeCell ref="B37:N38"/>
    <mergeCell ref="O37:P38"/>
    <mergeCell ref="Q37:AB37"/>
    <mergeCell ref="AC37:AN37"/>
    <mergeCell ref="AO37:AZ37"/>
    <mergeCell ref="Q38:T38"/>
    <mergeCell ref="U38:X38"/>
    <mergeCell ref="Y38:AB38"/>
    <mergeCell ref="AC38:AF38"/>
    <mergeCell ref="AG38:AJ38"/>
    <mergeCell ref="AK38:AN38"/>
    <mergeCell ref="AO38:AR38"/>
    <mergeCell ref="AS38:AV38"/>
    <mergeCell ref="AW38:AZ38"/>
    <mergeCell ref="B39:N39"/>
    <mergeCell ref="O39:P39"/>
    <mergeCell ref="Q39:T39"/>
    <mergeCell ref="U39:X39"/>
    <mergeCell ref="Y39:AB39"/>
    <mergeCell ref="AC39:AF39"/>
    <mergeCell ref="AG39:AJ39"/>
    <mergeCell ref="AK39:AN39"/>
    <mergeCell ref="AO39:AR39"/>
    <mergeCell ref="AS39:AV39"/>
    <mergeCell ref="AW39:AZ39"/>
    <mergeCell ref="B40:N40"/>
    <mergeCell ref="O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41:N41"/>
    <mergeCell ref="O41:P41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41:AZ41"/>
    <mergeCell ref="B42:N42"/>
    <mergeCell ref="O42:P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B45:AZ45"/>
    <mergeCell ref="B47:N48"/>
    <mergeCell ref="O47:P48"/>
    <mergeCell ref="Q47:AB47"/>
    <mergeCell ref="AC47:AN47"/>
    <mergeCell ref="AO47:AZ47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8:AZ48"/>
    <mergeCell ref="B49:N49"/>
    <mergeCell ref="O49:P49"/>
    <mergeCell ref="Q49:T49"/>
    <mergeCell ref="U49:X49"/>
    <mergeCell ref="Y49:AB49"/>
    <mergeCell ref="AC49:AF49"/>
    <mergeCell ref="AG49:AJ49"/>
    <mergeCell ref="AK49:AN49"/>
    <mergeCell ref="AO49:AR49"/>
    <mergeCell ref="AS49:AV49"/>
    <mergeCell ref="AW49:AZ49"/>
    <mergeCell ref="B50:N50"/>
    <mergeCell ref="O50:P50"/>
    <mergeCell ref="Q50:T50"/>
    <mergeCell ref="U50:X50"/>
    <mergeCell ref="Y50:AB50"/>
    <mergeCell ref="AC50:AF50"/>
    <mergeCell ref="AG50:AJ50"/>
    <mergeCell ref="AK50:AN50"/>
    <mergeCell ref="AO50:AR50"/>
    <mergeCell ref="AS50:AV50"/>
    <mergeCell ref="AW50:AZ50"/>
    <mergeCell ref="B51:N51"/>
    <mergeCell ref="O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AK52:AN52"/>
    <mergeCell ref="B52:N52"/>
    <mergeCell ref="O52:P52"/>
    <mergeCell ref="Q52:T52"/>
    <mergeCell ref="U52:X52"/>
    <mergeCell ref="AO52:AR52"/>
    <mergeCell ref="AS52:AV52"/>
    <mergeCell ref="AW52:AZ52"/>
    <mergeCell ref="C55:H55"/>
    <mergeCell ref="J55:Y55"/>
    <mergeCell ref="AB55:AH55"/>
    <mergeCell ref="AK55:AZ55"/>
    <mergeCell ref="Y52:AB52"/>
    <mergeCell ref="AC52:AF52"/>
    <mergeCell ref="AG52:AJ52"/>
    <mergeCell ref="C56:H56"/>
    <mergeCell ref="J56:Y56"/>
    <mergeCell ref="AB56:AH56"/>
    <mergeCell ref="AK56:AZ56"/>
    <mergeCell ref="C58:H58"/>
    <mergeCell ref="J58:Y58"/>
    <mergeCell ref="AB58:AN58"/>
    <mergeCell ref="AQ58:AZ58"/>
    <mergeCell ref="C59:H59"/>
    <mergeCell ref="J59:Y59"/>
    <mergeCell ref="AB59:AN59"/>
    <mergeCell ref="AQ59:AZ59"/>
    <mergeCell ref="D61:E61"/>
    <mergeCell ref="H61:M61"/>
    <mergeCell ref="Q61:R61"/>
    <mergeCell ref="D62:E62"/>
    <mergeCell ref="H62:M62"/>
    <mergeCell ref="Q62:R62"/>
  </mergeCells>
  <printOptions/>
  <pageMargins left="0.7083333333333334" right="0.39375" top="0.5902777777777778" bottom="0.5902777777777778" header="0.5118055555555555" footer="0.5118055555555555"/>
  <pageSetup horizontalDpi="300" verticalDpi="300" orientation="landscape" paperSize="8" scale="75" r:id="rId1"/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="75" zoomScaleNormal="75" zoomScaleSheetLayoutView="100" workbookViewId="0" topLeftCell="A17">
      <selection activeCell="U38" sqref="U38:X38"/>
    </sheetView>
  </sheetViews>
  <sheetFormatPr defaultColWidth="9.140625" defaultRowHeight="15"/>
  <cols>
    <col min="1" max="1" width="1.1484375" style="62" customWidth="1"/>
    <col min="2" max="52" width="3.8515625" style="62" customWidth="1"/>
    <col min="53" max="53" width="0.85546875" style="62" customWidth="1"/>
    <col min="54" max="16384" width="0.85546875" style="6" customWidth="1"/>
  </cols>
  <sheetData>
    <row r="1" spans="1:53" ht="42.75" customHeight="1">
      <c r="A1" s="370" t="s">
        <v>693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129"/>
    </row>
    <row r="2" spans="1:53" s="11" customFormat="1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</row>
    <row r="3" spans="1:53" ht="15" customHeight="1">
      <c r="A3" s="371" t="s">
        <v>307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132"/>
    </row>
    <row r="4" spans="1:53" ht="15" customHeight="1">
      <c r="A4" s="101" t="s">
        <v>309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101"/>
    </row>
    <row r="5" spans="1:53" ht="1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368" t="s">
        <v>311</v>
      </c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133"/>
    </row>
    <row r="6" spans="1:53" s="11" customFormat="1" ht="15" customHeight="1">
      <c r="A6" s="101" t="s">
        <v>312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 t="s">
        <v>313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</row>
    <row r="7" ht="18.75" customHeight="1"/>
    <row r="8" spans="1:53" s="63" customFormat="1" ht="15">
      <c r="A8" s="47"/>
      <c r="B8" s="369" t="s">
        <v>694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47"/>
    </row>
    <row r="9" spans="1:53" s="63" customFormat="1" ht="7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63" customFormat="1" ht="24.75" customHeight="1">
      <c r="A10" s="47"/>
      <c r="B10" s="303" t="s">
        <v>315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 t="s">
        <v>316</v>
      </c>
      <c r="AA10" s="303"/>
      <c r="AB10" s="303"/>
      <c r="AC10" s="303" t="s">
        <v>317</v>
      </c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47"/>
    </row>
    <row r="11" spans="1:53" s="63" customFormat="1" ht="24.75" customHeight="1">
      <c r="A11" s="47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 t="s">
        <v>581</v>
      </c>
      <c r="AD11" s="303"/>
      <c r="AE11" s="303"/>
      <c r="AF11" s="303"/>
      <c r="AG11" s="303"/>
      <c r="AH11" s="303"/>
      <c r="AI11" s="303"/>
      <c r="AJ11" s="303"/>
      <c r="AK11" s="303" t="s">
        <v>441</v>
      </c>
      <c r="AL11" s="303"/>
      <c r="AM11" s="303"/>
      <c r="AN11" s="303"/>
      <c r="AO11" s="303"/>
      <c r="AP11" s="303"/>
      <c r="AQ11" s="303"/>
      <c r="AR11" s="303"/>
      <c r="AS11" s="303" t="s">
        <v>442</v>
      </c>
      <c r="AT11" s="303"/>
      <c r="AU11" s="303"/>
      <c r="AV11" s="303"/>
      <c r="AW11" s="303"/>
      <c r="AX11" s="303"/>
      <c r="AY11" s="303"/>
      <c r="AZ11" s="303"/>
      <c r="BA11" s="47"/>
    </row>
    <row r="12" spans="1:53" s="63" customFormat="1" ht="24.75" customHeight="1">
      <c r="A12" s="47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47"/>
    </row>
    <row r="13" spans="1:53" s="68" customFormat="1" ht="15" customHeight="1">
      <c r="A13" s="66"/>
      <c r="B13" s="312">
        <v>1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 t="s">
        <v>321</v>
      </c>
      <c r="AA13" s="312"/>
      <c r="AB13" s="312"/>
      <c r="AC13" s="312" t="s">
        <v>322</v>
      </c>
      <c r="AD13" s="312"/>
      <c r="AE13" s="312"/>
      <c r="AF13" s="312"/>
      <c r="AG13" s="312"/>
      <c r="AH13" s="312"/>
      <c r="AI13" s="312"/>
      <c r="AJ13" s="312"/>
      <c r="AK13" s="312" t="s">
        <v>323</v>
      </c>
      <c r="AL13" s="312"/>
      <c r="AM13" s="312"/>
      <c r="AN13" s="312"/>
      <c r="AO13" s="312"/>
      <c r="AP13" s="312"/>
      <c r="AQ13" s="312"/>
      <c r="AR13" s="312"/>
      <c r="AS13" s="312" t="s">
        <v>324</v>
      </c>
      <c r="AT13" s="312"/>
      <c r="AU13" s="312"/>
      <c r="AV13" s="312"/>
      <c r="AW13" s="312"/>
      <c r="AX13" s="312"/>
      <c r="AY13" s="312"/>
      <c r="AZ13" s="312"/>
      <c r="BA13" s="67"/>
    </row>
    <row r="14" spans="1:53" s="186" customFormat="1" ht="15.75" customHeight="1">
      <c r="A14" s="48"/>
      <c r="B14" s="441" t="s">
        <v>443</v>
      </c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343" t="s">
        <v>326</v>
      </c>
      <c r="AA14" s="343"/>
      <c r="AB14" s="34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48"/>
    </row>
    <row r="15" spans="1:53" s="186" customFormat="1" ht="15" customHeight="1">
      <c r="A15" s="48"/>
      <c r="B15" s="319" t="s">
        <v>695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43" t="s">
        <v>328</v>
      </c>
      <c r="AA15" s="343"/>
      <c r="AB15" s="34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48"/>
    </row>
    <row r="16" spans="1:53" s="186" customFormat="1" ht="15" customHeight="1">
      <c r="A16" s="48"/>
      <c r="B16" s="319" t="s">
        <v>696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43" t="s">
        <v>330</v>
      </c>
      <c r="AA16" s="343"/>
      <c r="AB16" s="34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48"/>
    </row>
    <row r="17" spans="1:53" s="186" customFormat="1" ht="15.75" customHeight="1">
      <c r="A17" s="48"/>
      <c r="B17" s="441" t="s">
        <v>489</v>
      </c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343" t="s">
        <v>332</v>
      </c>
      <c r="AA17" s="343"/>
      <c r="AB17" s="34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48"/>
    </row>
    <row r="18" spans="1:53" s="186" customFormat="1" ht="15" customHeight="1">
      <c r="A18" s="48"/>
      <c r="B18" s="319" t="s">
        <v>697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43" t="s">
        <v>334</v>
      </c>
      <c r="AA18" s="343"/>
      <c r="AB18" s="34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48"/>
    </row>
    <row r="19" spans="1:53" s="69" customFormat="1" ht="18" customHeight="1">
      <c r="A19" s="47"/>
      <c r="B19" s="319" t="s">
        <v>698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43" t="s">
        <v>336</v>
      </c>
      <c r="AA19" s="343"/>
      <c r="AB19" s="34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47"/>
    </row>
    <row r="20" spans="1:53" s="63" customFormat="1" ht="18" customHeight="1">
      <c r="A20" s="47"/>
      <c r="B20" s="311" t="s">
        <v>350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43" t="s">
        <v>351</v>
      </c>
      <c r="AA20" s="343"/>
      <c r="AB20" s="34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47"/>
    </row>
    <row r="21" spans="1:54" s="63" customFormat="1" ht="9.75" customHeight="1">
      <c r="A21" s="47"/>
      <c r="B21" s="85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08"/>
      <c r="AA21" s="108"/>
      <c r="AB21" s="108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47"/>
      <c r="BB21" s="47"/>
    </row>
    <row r="22" spans="1:256" ht="18" customHeight="1">
      <c r="A22" s="17"/>
      <c r="B22" s="429" t="s">
        <v>699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6.75" customHeight="1">
      <c r="A23" s="440"/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53" s="137" customFormat="1" ht="30" customHeight="1">
      <c r="A24" s="110"/>
      <c r="B24" s="323" t="s">
        <v>700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110"/>
    </row>
    <row r="25" spans="1:53" s="137" customFormat="1" ht="15" customHeight="1">
      <c r="A25" s="110"/>
      <c r="B25" s="303" t="s">
        <v>315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 t="s">
        <v>316</v>
      </c>
      <c r="AA25" s="303"/>
      <c r="AB25" s="303"/>
      <c r="AC25" s="303" t="s">
        <v>317</v>
      </c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110"/>
    </row>
    <row r="26" spans="1:53" s="137" customFormat="1" ht="14.25" customHeight="1">
      <c r="A26" s="110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 t="s">
        <v>581</v>
      </c>
      <c r="AD26" s="303"/>
      <c r="AE26" s="303"/>
      <c r="AF26" s="303"/>
      <c r="AG26" s="303"/>
      <c r="AH26" s="303"/>
      <c r="AI26" s="303"/>
      <c r="AJ26" s="303"/>
      <c r="AK26" s="303" t="s">
        <v>441</v>
      </c>
      <c r="AL26" s="303"/>
      <c r="AM26" s="303"/>
      <c r="AN26" s="303"/>
      <c r="AO26" s="303"/>
      <c r="AP26" s="303"/>
      <c r="AQ26" s="303"/>
      <c r="AR26" s="303"/>
      <c r="AS26" s="303" t="s">
        <v>442</v>
      </c>
      <c r="AT26" s="303"/>
      <c r="AU26" s="303"/>
      <c r="AV26" s="303"/>
      <c r="AW26" s="303"/>
      <c r="AX26" s="303"/>
      <c r="AY26" s="303"/>
      <c r="AZ26" s="303"/>
      <c r="BA26" s="110"/>
    </row>
    <row r="27" spans="1:53" s="137" customFormat="1" ht="33.75" customHeight="1">
      <c r="A27" s="110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110"/>
    </row>
    <row r="28" spans="1:53" s="137" customFormat="1" ht="14.25" customHeight="1">
      <c r="A28" s="110"/>
      <c r="B28" s="417">
        <v>1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 t="s">
        <v>321</v>
      </c>
      <c r="AA28" s="417"/>
      <c r="AB28" s="417"/>
      <c r="AC28" s="417" t="s">
        <v>322</v>
      </c>
      <c r="AD28" s="417"/>
      <c r="AE28" s="417"/>
      <c r="AF28" s="417"/>
      <c r="AG28" s="417"/>
      <c r="AH28" s="417"/>
      <c r="AI28" s="417"/>
      <c r="AJ28" s="417"/>
      <c r="AK28" s="417" t="s">
        <v>323</v>
      </c>
      <c r="AL28" s="417"/>
      <c r="AM28" s="417"/>
      <c r="AN28" s="417"/>
      <c r="AO28" s="417"/>
      <c r="AP28" s="417"/>
      <c r="AQ28" s="417"/>
      <c r="AR28" s="417"/>
      <c r="AS28" s="417" t="s">
        <v>324</v>
      </c>
      <c r="AT28" s="417"/>
      <c r="AU28" s="417"/>
      <c r="AV28" s="417"/>
      <c r="AW28" s="417"/>
      <c r="AX28" s="417"/>
      <c r="AY28" s="417"/>
      <c r="AZ28" s="417"/>
      <c r="BA28" s="110"/>
    </row>
    <row r="29" spans="1:53" s="137" customFormat="1" ht="31.5" customHeight="1">
      <c r="A29" s="110"/>
      <c r="B29" s="428" t="s">
        <v>701</v>
      </c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312" t="s">
        <v>342</v>
      </c>
      <c r="AA29" s="312"/>
      <c r="AB29" s="312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110"/>
    </row>
    <row r="30" spans="1:53" s="137" customFormat="1" ht="18.75" customHeight="1">
      <c r="A30" s="110"/>
      <c r="B30" s="311" t="s">
        <v>350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43" t="s">
        <v>351</v>
      </c>
      <c r="AA30" s="343"/>
      <c r="AB30" s="34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110"/>
    </row>
    <row r="31" spans="1:53" s="137" customFormat="1" ht="30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0"/>
    </row>
    <row r="32" spans="1:53" s="174" customFormat="1" ht="18" customHeight="1">
      <c r="A32" s="134"/>
      <c r="B32" s="323" t="s">
        <v>702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134"/>
    </row>
    <row r="33" spans="1:53" s="69" customFormat="1" ht="18" customHeight="1">
      <c r="A33" s="47"/>
      <c r="B33" s="323" t="s">
        <v>703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47"/>
    </row>
    <row r="34" spans="1:53" s="187" customFormat="1" ht="7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60" s="79" customFormat="1" ht="35.25" customHeight="1">
      <c r="A35" s="71"/>
      <c r="B35" s="303" t="s">
        <v>315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 t="s">
        <v>357</v>
      </c>
      <c r="P35" s="303"/>
      <c r="Q35" s="303" t="s">
        <v>467</v>
      </c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 t="s">
        <v>468</v>
      </c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 t="s">
        <v>469</v>
      </c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21"/>
      <c r="BB35" s="77"/>
      <c r="BC35" s="77"/>
      <c r="BD35" s="77"/>
      <c r="BE35" s="77"/>
      <c r="BF35" s="77"/>
      <c r="BG35" s="78"/>
      <c r="BH35" s="78"/>
    </row>
    <row r="36" spans="1:60" s="79" customFormat="1" ht="42.75" customHeight="1">
      <c r="A36" s="71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 t="s">
        <v>663</v>
      </c>
      <c r="R36" s="303"/>
      <c r="S36" s="303"/>
      <c r="T36" s="303"/>
      <c r="U36" s="303" t="s">
        <v>664</v>
      </c>
      <c r="V36" s="303"/>
      <c r="W36" s="303"/>
      <c r="X36" s="303"/>
      <c r="Y36" s="303" t="s">
        <v>592</v>
      </c>
      <c r="Z36" s="303"/>
      <c r="AA36" s="303"/>
      <c r="AB36" s="303"/>
      <c r="AC36" s="303" t="s">
        <v>663</v>
      </c>
      <c r="AD36" s="303"/>
      <c r="AE36" s="303"/>
      <c r="AF36" s="303"/>
      <c r="AG36" s="303" t="s">
        <v>664</v>
      </c>
      <c r="AH36" s="303"/>
      <c r="AI36" s="303"/>
      <c r="AJ36" s="303"/>
      <c r="AK36" s="303" t="s">
        <v>592</v>
      </c>
      <c r="AL36" s="303"/>
      <c r="AM36" s="303"/>
      <c r="AN36" s="303"/>
      <c r="AO36" s="303" t="s">
        <v>663</v>
      </c>
      <c r="AP36" s="303"/>
      <c r="AQ36" s="303"/>
      <c r="AR36" s="303"/>
      <c r="AS36" s="303" t="s">
        <v>664</v>
      </c>
      <c r="AT36" s="303"/>
      <c r="AU36" s="303"/>
      <c r="AV36" s="303"/>
      <c r="AW36" s="303" t="s">
        <v>592</v>
      </c>
      <c r="AX36" s="303"/>
      <c r="AY36" s="303"/>
      <c r="AZ36" s="303"/>
      <c r="BA36" s="80"/>
      <c r="BB36" s="81"/>
      <c r="BC36" s="81"/>
      <c r="BD36" s="77"/>
      <c r="BE36" s="77"/>
      <c r="BF36" s="77"/>
      <c r="BG36" s="78"/>
      <c r="BH36" s="78"/>
    </row>
    <row r="37" spans="1:60" s="79" customFormat="1" ht="15" customHeight="1">
      <c r="A37" s="71"/>
      <c r="B37" s="287">
        <v>1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>
        <v>2</v>
      </c>
      <c r="P37" s="287"/>
      <c r="Q37" s="303">
        <v>3</v>
      </c>
      <c r="R37" s="303"/>
      <c r="S37" s="303"/>
      <c r="T37" s="303"/>
      <c r="U37" s="303">
        <v>4</v>
      </c>
      <c r="V37" s="303"/>
      <c r="W37" s="303"/>
      <c r="X37" s="303"/>
      <c r="Y37" s="303">
        <v>5</v>
      </c>
      <c r="Z37" s="303"/>
      <c r="AA37" s="303"/>
      <c r="AB37" s="303"/>
      <c r="AC37" s="303">
        <v>6</v>
      </c>
      <c r="AD37" s="303"/>
      <c r="AE37" s="303"/>
      <c r="AF37" s="303"/>
      <c r="AG37" s="303">
        <v>7</v>
      </c>
      <c r="AH37" s="303"/>
      <c r="AI37" s="303"/>
      <c r="AJ37" s="303"/>
      <c r="AK37" s="303">
        <v>8</v>
      </c>
      <c r="AL37" s="303"/>
      <c r="AM37" s="303"/>
      <c r="AN37" s="303"/>
      <c r="AO37" s="303">
        <v>9</v>
      </c>
      <c r="AP37" s="303"/>
      <c r="AQ37" s="303"/>
      <c r="AR37" s="303"/>
      <c r="AS37" s="303">
        <v>10</v>
      </c>
      <c r="AT37" s="303"/>
      <c r="AU37" s="303"/>
      <c r="AV37" s="303"/>
      <c r="AW37" s="303">
        <v>11</v>
      </c>
      <c r="AX37" s="303"/>
      <c r="AY37" s="303"/>
      <c r="AZ37" s="303"/>
      <c r="BA37" s="67"/>
      <c r="BB37" s="82"/>
      <c r="BC37" s="82"/>
      <c r="BD37" s="82"/>
      <c r="BE37" s="82"/>
      <c r="BF37" s="82"/>
      <c r="BG37" s="78"/>
      <c r="BH37" s="78"/>
    </row>
    <row r="38" spans="1:60" s="79" customFormat="1" ht="48.75" customHeight="1">
      <c r="A38" s="71"/>
      <c r="B38" s="320" t="s">
        <v>704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288" t="s">
        <v>326</v>
      </c>
      <c r="P38" s="288"/>
      <c r="Q38" s="302" t="s">
        <v>408</v>
      </c>
      <c r="R38" s="302"/>
      <c r="S38" s="302"/>
      <c r="T38" s="302"/>
      <c r="U38" s="302" t="s">
        <v>408</v>
      </c>
      <c r="V38" s="302"/>
      <c r="W38" s="302"/>
      <c r="X38" s="302"/>
      <c r="Y38" s="302"/>
      <c r="Z38" s="302"/>
      <c r="AA38" s="302"/>
      <c r="AB38" s="302"/>
      <c r="AC38" s="302" t="s">
        <v>408</v>
      </c>
      <c r="AD38" s="302"/>
      <c r="AE38" s="302"/>
      <c r="AF38" s="302"/>
      <c r="AG38" s="302" t="s">
        <v>408</v>
      </c>
      <c r="AH38" s="302"/>
      <c r="AI38" s="302"/>
      <c r="AJ38" s="302"/>
      <c r="AK38" s="302"/>
      <c r="AL38" s="302"/>
      <c r="AM38" s="302"/>
      <c r="AN38" s="302"/>
      <c r="AO38" s="302" t="s">
        <v>408</v>
      </c>
      <c r="AP38" s="302"/>
      <c r="AQ38" s="302"/>
      <c r="AR38" s="302"/>
      <c r="AS38" s="302" t="s">
        <v>408</v>
      </c>
      <c r="AT38" s="302"/>
      <c r="AU38" s="302"/>
      <c r="AV38" s="302"/>
      <c r="AW38" s="303"/>
      <c r="AX38" s="303"/>
      <c r="AY38" s="303"/>
      <c r="AZ38" s="303"/>
      <c r="BA38" s="67"/>
      <c r="BB38" s="82"/>
      <c r="BC38" s="82"/>
      <c r="BD38" s="82"/>
      <c r="BE38" s="82"/>
      <c r="BF38" s="82"/>
      <c r="BG38" s="78"/>
      <c r="BH38" s="78"/>
    </row>
    <row r="39" spans="1:60" s="79" customFormat="1" ht="18" customHeight="1">
      <c r="A39" s="71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288" t="s">
        <v>594</v>
      </c>
      <c r="P39" s="288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3"/>
      <c r="AX39" s="303"/>
      <c r="AY39" s="303"/>
      <c r="AZ39" s="303"/>
      <c r="BA39" s="67"/>
      <c r="BB39" s="82"/>
      <c r="BC39" s="82"/>
      <c r="BD39" s="82"/>
      <c r="BE39" s="82"/>
      <c r="BF39" s="82"/>
      <c r="BG39" s="78"/>
      <c r="BH39" s="78"/>
    </row>
    <row r="40" spans="1:60" s="79" customFormat="1" ht="18" customHeight="1">
      <c r="A40" s="71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288" t="s">
        <v>705</v>
      </c>
      <c r="P40" s="288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3"/>
      <c r="AX40" s="303"/>
      <c r="AY40" s="303"/>
      <c r="AZ40" s="303"/>
      <c r="BA40" s="67"/>
      <c r="BB40" s="82"/>
      <c r="BC40" s="82"/>
      <c r="BD40" s="82"/>
      <c r="BE40" s="82"/>
      <c r="BF40" s="82"/>
      <c r="BG40" s="78"/>
      <c r="BH40" s="78"/>
    </row>
    <row r="41" spans="1:60" s="79" customFormat="1" ht="18" customHeight="1">
      <c r="A41" s="71"/>
      <c r="B41" s="304" t="s">
        <v>407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286">
        <v>9000</v>
      </c>
      <c r="P41" s="286"/>
      <c r="Q41" s="302" t="s">
        <v>408</v>
      </c>
      <c r="R41" s="302"/>
      <c r="S41" s="302"/>
      <c r="T41" s="302"/>
      <c r="U41" s="302" t="s">
        <v>408</v>
      </c>
      <c r="V41" s="302"/>
      <c r="W41" s="302"/>
      <c r="X41" s="302"/>
      <c r="Y41" s="302"/>
      <c r="Z41" s="302"/>
      <c r="AA41" s="302"/>
      <c r="AB41" s="302"/>
      <c r="AC41" s="302" t="s">
        <v>408</v>
      </c>
      <c r="AD41" s="302"/>
      <c r="AE41" s="302"/>
      <c r="AF41" s="302"/>
      <c r="AG41" s="302" t="s">
        <v>408</v>
      </c>
      <c r="AH41" s="302"/>
      <c r="AI41" s="302"/>
      <c r="AJ41" s="302"/>
      <c r="AK41" s="302"/>
      <c r="AL41" s="302"/>
      <c r="AM41" s="302"/>
      <c r="AN41" s="302"/>
      <c r="AO41" s="302" t="s">
        <v>408</v>
      </c>
      <c r="AP41" s="302"/>
      <c r="AQ41" s="302"/>
      <c r="AR41" s="302"/>
      <c r="AS41" s="302" t="s">
        <v>408</v>
      </c>
      <c r="AT41" s="302"/>
      <c r="AU41" s="302"/>
      <c r="AV41" s="302"/>
      <c r="AW41" s="303"/>
      <c r="AX41" s="303"/>
      <c r="AY41" s="303"/>
      <c r="AZ41" s="303"/>
      <c r="BA41" s="83"/>
      <c r="BB41" s="84"/>
      <c r="BC41" s="84"/>
      <c r="BD41" s="84"/>
      <c r="BE41" s="84"/>
      <c r="BF41" s="84"/>
      <c r="BG41" s="78"/>
      <c r="BH41" s="78"/>
    </row>
    <row r="42" spans="1:53" s="63" customFormat="1" ht="15" customHeight="1">
      <c r="A42" s="47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3"/>
      <c r="T42" s="93"/>
      <c r="U42" s="86"/>
      <c r="V42" s="86"/>
      <c r="W42" s="86"/>
      <c r="X42" s="86"/>
      <c r="Y42" s="86"/>
      <c r="Z42" s="86"/>
      <c r="AA42" s="86"/>
      <c r="AB42" s="86"/>
      <c r="AC42" s="94"/>
      <c r="AD42" s="94"/>
      <c r="AE42" s="94"/>
      <c r="AF42" s="94"/>
      <c r="AG42" s="94"/>
      <c r="AH42" s="94"/>
      <c r="AI42" s="94"/>
      <c r="AJ42" s="94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47"/>
    </row>
    <row r="43" spans="1:53" s="63" customFormat="1" ht="27" customHeight="1" hidden="1">
      <c r="A43" s="47"/>
      <c r="B43" s="439" t="s">
        <v>0</v>
      </c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94"/>
    </row>
    <row r="44" spans="1:53" s="63" customFormat="1" ht="27" customHeight="1" hidden="1">
      <c r="A44" s="47"/>
      <c r="B44" s="439" t="s">
        <v>1</v>
      </c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94"/>
    </row>
    <row r="45" spans="1:53" s="63" customFormat="1" ht="27" customHeight="1" hidden="1">
      <c r="A45" s="47"/>
      <c r="B45" s="439" t="s">
        <v>5</v>
      </c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94"/>
    </row>
    <row r="46" spans="1:53" s="63" customFormat="1" ht="27" customHeight="1" hidden="1">
      <c r="A46" s="47"/>
      <c r="B46" s="439" t="s">
        <v>6</v>
      </c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94"/>
    </row>
    <row r="47" spans="1:53" s="63" customFormat="1" ht="27" customHeight="1" hidden="1">
      <c r="A47" s="47"/>
      <c r="B47" s="439" t="s">
        <v>7</v>
      </c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/>
      <c r="AV47" s="439"/>
      <c r="AW47" s="439"/>
      <c r="AX47" s="439"/>
      <c r="AY47" s="439"/>
      <c r="AZ47" s="439"/>
      <c r="BA47" s="94"/>
    </row>
    <row r="48" spans="1:53" s="63" customFormat="1" ht="52.5" customHeight="1" hidden="1">
      <c r="A48" s="47"/>
      <c r="B48" s="439" t="s">
        <v>8</v>
      </c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94"/>
    </row>
    <row r="49" spans="1:53" s="63" customFormat="1" ht="27" customHeight="1" hidden="1">
      <c r="A49" s="47"/>
      <c r="B49" s="439" t="s">
        <v>9</v>
      </c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439"/>
      <c r="BA49" s="94"/>
    </row>
    <row r="50" spans="1:53" s="63" customFormat="1" ht="52.5" customHeight="1" hidden="1">
      <c r="A50" s="47"/>
      <c r="B50" s="439" t="s">
        <v>11</v>
      </c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39"/>
      <c r="AW50" s="439"/>
      <c r="AX50" s="439"/>
      <c r="AY50" s="439"/>
      <c r="AZ50" s="439"/>
      <c r="BA50" s="94"/>
    </row>
    <row r="51" spans="1:53" s="63" customFormat="1" ht="27" customHeight="1" hidden="1">
      <c r="A51" s="47"/>
      <c r="B51" s="439" t="s">
        <v>12</v>
      </c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  <c r="AY51" s="439"/>
      <c r="AZ51" s="439"/>
      <c r="BA51" s="94"/>
    </row>
    <row r="52" spans="1:53" s="63" customFormat="1" ht="52.5" customHeight="1" hidden="1">
      <c r="A52" s="47"/>
      <c r="B52" s="116"/>
      <c r="C52" s="116"/>
      <c r="D52" s="116"/>
      <c r="E52" s="116"/>
      <c r="F52" s="116"/>
      <c r="G52" s="116"/>
      <c r="H52" s="116"/>
      <c r="I52" s="116"/>
      <c r="J52" s="87"/>
      <c r="K52" s="87"/>
      <c r="L52" s="87"/>
      <c r="M52" s="87"/>
      <c r="N52" s="87"/>
      <c r="O52" s="87"/>
      <c r="P52" s="87"/>
      <c r="Q52" s="87"/>
      <c r="R52" s="74"/>
      <c r="S52" s="74"/>
      <c r="T52" s="74"/>
      <c r="U52" s="74"/>
      <c r="V52" s="7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</row>
    <row r="53" spans="1:53" s="63" customFormat="1" ht="15" customHeight="1">
      <c r="A53" s="47"/>
      <c r="B53" s="48"/>
      <c r="C53" s="299" t="s">
        <v>424</v>
      </c>
      <c r="D53" s="299"/>
      <c r="E53" s="299"/>
      <c r="F53" s="299"/>
      <c r="G53" s="299"/>
      <c r="H53" s="299"/>
      <c r="I53" s="48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48"/>
      <c r="AA53" s="48"/>
      <c r="AB53" s="301"/>
      <c r="AC53" s="301"/>
      <c r="AD53" s="301"/>
      <c r="AE53" s="301"/>
      <c r="AF53" s="301"/>
      <c r="AG53" s="301"/>
      <c r="AH53" s="301"/>
      <c r="AI53" s="47"/>
      <c r="AJ53" s="47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94"/>
    </row>
    <row r="54" spans="1:53" s="144" customFormat="1" ht="18" customHeight="1">
      <c r="A54" s="47"/>
      <c r="B54" s="48"/>
      <c r="C54" s="299" t="s">
        <v>426</v>
      </c>
      <c r="D54" s="299"/>
      <c r="E54" s="299"/>
      <c r="F54" s="299"/>
      <c r="G54" s="299"/>
      <c r="H54" s="299"/>
      <c r="I54" s="48"/>
      <c r="J54" s="300" t="s">
        <v>427</v>
      </c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50"/>
      <c r="AA54" s="50"/>
      <c r="AB54" s="300" t="s">
        <v>428</v>
      </c>
      <c r="AC54" s="300"/>
      <c r="AD54" s="300"/>
      <c r="AE54" s="300"/>
      <c r="AF54" s="300"/>
      <c r="AG54" s="300"/>
      <c r="AH54" s="300"/>
      <c r="AI54" s="51"/>
      <c r="AJ54" s="51"/>
      <c r="AK54" s="300" t="s">
        <v>429</v>
      </c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143"/>
    </row>
    <row r="55" spans="1:53" s="144" customFormat="1" ht="18" customHeight="1">
      <c r="A55" s="47"/>
      <c r="B55" s="48"/>
      <c r="C55" s="48"/>
      <c r="D55" s="48"/>
      <c r="E55" s="48"/>
      <c r="F55" s="48"/>
      <c r="G55" s="48"/>
      <c r="H55" s="48"/>
      <c r="I55" s="48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1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143"/>
    </row>
    <row r="56" spans="1:53" s="144" customFormat="1" ht="18" customHeight="1">
      <c r="A56" s="47"/>
      <c r="B56" s="48"/>
      <c r="C56" s="299" t="s">
        <v>430</v>
      </c>
      <c r="D56" s="299"/>
      <c r="E56" s="299"/>
      <c r="F56" s="299"/>
      <c r="G56" s="299"/>
      <c r="H56" s="299"/>
      <c r="I56" s="48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50"/>
      <c r="AA56" s="50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51"/>
      <c r="AP56" s="51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143"/>
    </row>
    <row r="57" spans="1:53" s="144" customFormat="1" ht="18" customHeight="1">
      <c r="A57" s="143"/>
      <c r="B57" s="48"/>
      <c r="C57" s="386"/>
      <c r="D57" s="386"/>
      <c r="E57" s="386"/>
      <c r="F57" s="386"/>
      <c r="G57" s="386"/>
      <c r="H57" s="386"/>
      <c r="I57" s="48"/>
      <c r="J57" s="300" t="s">
        <v>427</v>
      </c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50"/>
      <c r="AA57" s="50"/>
      <c r="AB57" s="300" t="s">
        <v>434</v>
      </c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51"/>
      <c r="AP57" s="51"/>
      <c r="AQ57" s="300" t="s">
        <v>435</v>
      </c>
      <c r="AR57" s="300"/>
      <c r="AS57" s="300"/>
      <c r="AT57" s="300"/>
      <c r="AU57" s="300"/>
      <c r="AV57" s="300"/>
      <c r="AW57" s="300"/>
      <c r="AX57" s="300"/>
      <c r="AY57" s="300"/>
      <c r="AZ57" s="300"/>
      <c r="BA57" s="143"/>
    </row>
    <row r="58" spans="1:53" s="144" customFormat="1" ht="18" customHeight="1">
      <c r="A58" s="143"/>
      <c r="B58" s="48"/>
      <c r="C58" s="48"/>
      <c r="D58" s="48"/>
      <c r="E58" s="48"/>
      <c r="F58" s="48"/>
      <c r="G58" s="48"/>
      <c r="H58" s="48"/>
      <c r="I58" s="48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48"/>
      <c r="AA58" s="48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47"/>
      <c r="AP58" s="47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3"/>
    </row>
    <row r="59" spans="1:53" s="144" customFormat="1" ht="18" customHeight="1">
      <c r="A59" s="143"/>
      <c r="B59" s="47"/>
      <c r="C59" s="146" t="s">
        <v>436</v>
      </c>
      <c r="D59" s="383"/>
      <c r="E59" s="383"/>
      <c r="F59" s="48" t="s">
        <v>436</v>
      </c>
      <c r="G59" s="147"/>
      <c r="H59" s="383"/>
      <c r="I59" s="383"/>
      <c r="J59" s="383"/>
      <c r="K59" s="383"/>
      <c r="L59" s="383"/>
      <c r="M59" s="383"/>
      <c r="N59" s="148"/>
      <c r="O59" s="149"/>
      <c r="P59" s="150">
        <v>20</v>
      </c>
      <c r="Q59" s="384"/>
      <c r="R59" s="384"/>
      <c r="S59" s="48" t="s">
        <v>437</v>
      </c>
      <c r="T59" s="148"/>
      <c r="U59" s="148"/>
      <c r="V59" s="148"/>
      <c r="W59" s="148"/>
      <c r="X59" s="47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7"/>
      <c r="AW59" s="47"/>
      <c r="AX59" s="47"/>
      <c r="AY59" s="47"/>
      <c r="AZ59" s="47"/>
      <c r="BA59" s="143"/>
    </row>
    <row r="60" spans="1:53" s="144" customFormat="1" ht="18" customHeight="1">
      <c r="A60" s="143"/>
      <c r="B60" s="47"/>
      <c r="C60" s="47"/>
      <c r="D60" s="385"/>
      <c r="E60" s="385"/>
      <c r="F60" s="47"/>
      <c r="G60" s="47"/>
      <c r="H60" s="385"/>
      <c r="I60" s="385"/>
      <c r="J60" s="385"/>
      <c r="K60" s="385"/>
      <c r="L60" s="385"/>
      <c r="M60" s="385"/>
      <c r="N60" s="47"/>
      <c r="O60" s="47"/>
      <c r="P60" s="47"/>
      <c r="Q60" s="385"/>
      <c r="R60" s="385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</row>
  </sheetData>
  <sheetProtection selectLockedCells="1" selectUnlockedCells="1"/>
  <mergeCells count="178">
    <mergeCell ref="A1:AZ1"/>
    <mergeCell ref="A3:K3"/>
    <mergeCell ref="L3:AZ3"/>
    <mergeCell ref="L4:AZ4"/>
    <mergeCell ref="L5:AZ5"/>
    <mergeCell ref="B8:AB8"/>
    <mergeCell ref="B10:Y12"/>
    <mergeCell ref="Z10:AB12"/>
    <mergeCell ref="AC10:AZ10"/>
    <mergeCell ref="AC11:AJ12"/>
    <mergeCell ref="AK11:AR12"/>
    <mergeCell ref="AS11:AZ12"/>
    <mergeCell ref="AS13:AZ13"/>
    <mergeCell ref="B14:Y14"/>
    <mergeCell ref="Z14:AB14"/>
    <mergeCell ref="AC14:AJ14"/>
    <mergeCell ref="AK14:AR14"/>
    <mergeCell ref="AS14:AZ14"/>
    <mergeCell ref="B13:Y13"/>
    <mergeCell ref="Z13:AB13"/>
    <mergeCell ref="AC13:AJ13"/>
    <mergeCell ref="AK13:AR13"/>
    <mergeCell ref="AS15:AZ15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AS17:AZ17"/>
    <mergeCell ref="B18:Y18"/>
    <mergeCell ref="Z18:AB18"/>
    <mergeCell ref="AC18:AJ18"/>
    <mergeCell ref="AK18:AR18"/>
    <mergeCell ref="AS18:AZ18"/>
    <mergeCell ref="B17:Y17"/>
    <mergeCell ref="Z17:AB17"/>
    <mergeCell ref="AC17:AJ17"/>
    <mergeCell ref="AK17:AR17"/>
    <mergeCell ref="AS19:AZ19"/>
    <mergeCell ref="B20:Y20"/>
    <mergeCell ref="Z20:AB20"/>
    <mergeCell ref="AC20:AJ20"/>
    <mergeCell ref="AK20:AR20"/>
    <mergeCell ref="AS20:AZ20"/>
    <mergeCell ref="B19:Y19"/>
    <mergeCell ref="Z19:AB19"/>
    <mergeCell ref="AC19:AJ19"/>
    <mergeCell ref="AK19:AR19"/>
    <mergeCell ref="B22:AZ22"/>
    <mergeCell ref="A23:AZ23"/>
    <mergeCell ref="B24:AZ24"/>
    <mergeCell ref="B25:Y27"/>
    <mergeCell ref="Z25:AB27"/>
    <mergeCell ref="AC25:AZ25"/>
    <mergeCell ref="AC26:AJ27"/>
    <mergeCell ref="AK26:AR27"/>
    <mergeCell ref="AS26:AZ27"/>
    <mergeCell ref="AS28:AZ28"/>
    <mergeCell ref="B29:Y29"/>
    <mergeCell ref="Z29:AB29"/>
    <mergeCell ref="AC29:AJ29"/>
    <mergeCell ref="AK29:AR29"/>
    <mergeCell ref="AS29:AZ29"/>
    <mergeCell ref="B28:Y28"/>
    <mergeCell ref="Z28:AB28"/>
    <mergeCell ref="AC28:AJ28"/>
    <mergeCell ref="AK28:AR28"/>
    <mergeCell ref="B30:Y30"/>
    <mergeCell ref="Z30:AB30"/>
    <mergeCell ref="AC30:AJ30"/>
    <mergeCell ref="AK30:AR30"/>
    <mergeCell ref="AS30:AZ30"/>
    <mergeCell ref="B32:AZ32"/>
    <mergeCell ref="B33:AZ33"/>
    <mergeCell ref="B35:N36"/>
    <mergeCell ref="O35:P36"/>
    <mergeCell ref="Q35:AB35"/>
    <mergeCell ref="AC35:AN35"/>
    <mergeCell ref="AO35:AZ35"/>
    <mergeCell ref="Q36:T36"/>
    <mergeCell ref="U36:X36"/>
    <mergeCell ref="Y36:AB36"/>
    <mergeCell ref="AC36:AF36"/>
    <mergeCell ref="AG36:AJ36"/>
    <mergeCell ref="AK36:AN36"/>
    <mergeCell ref="AO36:AR36"/>
    <mergeCell ref="AS36:AV36"/>
    <mergeCell ref="AW36:AZ36"/>
    <mergeCell ref="B37:N37"/>
    <mergeCell ref="O37:P37"/>
    <mergeCell ref="Q37:T37"/>
    <mergeCell ref="U37:X37"/>
    <mergeCell ref="Y37:AB37"/>
    <mergeCell ref="AC37:AF37"/>
    <mergeCell ref="AG37:AJ37"/>
    <mergeCell ref="AK37:AN37"/>
    <mergeCell ref="AO37:AR37"/>
    <mergeCell ref="AS37:AV37"/>
    <mergeCell ref="AW37:AZ37"/>
    <mergeCell ref="B38:N38"/>
    <mergeCell ref="O38:P38"/>
    <mergeCell ref="Q38:T38"/>
    <mergeCell ref="U38:X38"/>
    <mergeCell ref="Y38:AB38"/>
    <mergeCell ref="AC38:AF38"/>
    <mergeCell ref="AG38:AJ38"/>
    <mergeCell ref="AK38:AN38"/>
    <mergeCell ref="AO38:AR38"/>
    <mergeCell ref="AS38:AV38"/>
    <mergeCell ref="AW38:AZ38"/>
    <mergeCell ref="B39:N39"/>
    <mergeCell ref="O39:P39"/>
    <mergeCell ref="Q39:T39"/>
    <mergeCell ref="U39:X39"/>
    <mergeCell ref="Y39:AB39"/>
    <mergeCell ref="AC39:AF39"/>
    <mergeCell ref="AG39:AJ39"/>
    <mergeCell ref="AK39:AN39"/>
    <mergeCell ref="AO39:AR39"/>
    <mergeCell ref="AS39:AV39"/>
    <mergeCell ref="AW39:AZ39"/>
    <mergeCell ref="B40:N40"/>
    <mergeCell ref="O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41:N41"/>
    <mergeCell ref="O41:P41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41:AZ41"/>
    <mergeCell ref="B43:AZ43"/>
    <mergeCell ref="B44:AZ44"/>
    <mergeCell ref="B45:AZ45"/>
    <mergeCell ref="B46:AZ46"/>
    <mergeCell ref="B47:AZ47"/>
    <mergeCell ref="B48:AZ48"/>
    <mergeCell ref="B49:AZ49"/>
    <mergeCell ref="B50:AZ50"/>
    <mergeCell ref="B51:AZ51"/>
    <mergeCell ref="C53:H53"/>
    <mergeCell ref="J53:Y53"/>
    <mergeCell ref="AB53:AH53"/>
    <mergeCell ref="AK53:AZ53"/>
    <mergeCell ref="C54:H54"/>
    <mergeCell ref="J54:Y54"/>
    <mergeCell ref="AB54:AH54"/>
    <mergeCell ref="AK54:AZ54"/>
    <mergeCell ref="C56:H56"/>
    <mergeCell ref="J56:Y56"/>
    <mergeCell ref="AB56:AN56"/>
    <mergeCell ref="AQ56:AZ56"/>
    <mergeCell ref="C57:H57"/>
    <mergeCell ref="J57:Y57"/>
    <mergeCell ref="AB57:AN57"/>
    <mergeCell ref="AQ57:AZ57"/>
    <mergeCell ref="D59:E59"/>
    <mergeCell ref="H59:M59"/>
    <mergeCell ref="Q59:R59"/>
    <mergeCell ref="D60:E60"/>
    <mergeCell ref="H60:M60"/>
    <mergeCell ref="Q60:R60"/>
  </mergeCells>
  <printOptions/>
  <pageMargins left="0.7083333333333334" right="0.39375" top="0.5902777777777778" bottom="0.5902777777777778" header="0.5118055555555555" footer="0.5118055555555555"/>
  <pageSetup fitToHeight="0" fitToWidth="1" horizontalDpi="300" verticalDpi="300" orientation="landscape" paperSize="8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2020-09-14T06:21:59Z</cp:lastPrinted>
  <dcterms:created xsi:type="dcterms:W3CDTF">2020-04-22T07:06:52Z</dcterms:created>
  <dcterms:modified xsi:type="dcterms:W3CDTF">2020-09-14T06:23:58Z</dcterms:modified>
  <cp:category/>
  <cp:version/>
  <cp:contentType/>
  <cp:contentStatus/>
</cp:coreProperties>
</file>